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U\Documents\"/>
    </mc:Choice>
  </mc:AlternateContent>
  <bookViews>
    <workbookView xWindow="0" yWindow="0" windowWidth="20460" windowHeight="8985"/>
  </bookViews>
  <sheets>
    <sheet name="2016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E17" i="1" l="1"/>
  <c r="H17" i="1"/>
  <c r="L17" i="1"/>
  <c r="M17" i="1"/>
  <c r="N17" i="1"/>
  <c r="Q17" i="1"/>
  <c r="S17" i="1"/>
  <c r="T17" i="1"/>
  <c r="U17" i="1"/>
  <c r="V17" i="1"/>
  <c r="W17" i="1"/>
  <c r="X17" i="1"/>
  <c r="E71" i="1"/>
  <c r="H71" i="1"/>
  <c r="L71" i="1"/>
  <c r="M71" i="1"/>
  <c r="N71" i="1"/>
  <c r="Q71" i="1"/>
  <c r="S71" i="1"/>
  <c r="T71" i="1"/>
  <c r="U71" i="1"/>
  <c r="V71" i="1"/>
  <c r="W71" i="1"/>
  <c r="X71" i="1"/>
  <c r="E47" i="1"/>
  <c r="H47" i="1"/>
  <c r="L47" i="1"/>
  <c r="M47" i="1"/>
  <c r="N47" i="1"/>
  <c r="Q47" i="1"/>
  <c r="S47" i="1"/>
  <c r="T47" i="1"/>
  <c r="U47" i="1"/>
  <c r="V47" i="1"/>
  <c r="W47" i="1"/>
  <c r="X47" i="1"/>
  <c r="E27" i="1"/>
  <c r="H27" i="1"/>
  <c r="L27" i="1"/>
  <c r="M27" i="1"/>
  <c r="N27" i="1"/>
  <c r="Q27" i="1"/>
  <c r="S27" i="1"/>
  <c r="T27" i="1"/>
  <c r="U27" i="1"/>
  <c r="V27" i="1"/>
  <c r="W27" i="1"/>
  <c r="X27" i="1"/>
  <c r="E72" i="1"/>
  <c r="H72" i="1"/>
  <c r="L72" i="1"/>
  <c r="M72" i="1"/>
  <c r="N72" i="1"/>
  <c r="Q72" i="1"/>
  <c r="S72" i="1"/>
  <c r="T72" i="1"/>
  <c r="U72" i="1"/>
  <c r="V72" i="1"/>
  <c r="W72" i="1"/>
  <c r="X72" i="1"/>
  <c r="H52" i="1"/>
  <c r="H23" i="1"/>
  <c r="M23" i="1"/>
  <c r="U23" i="1"/>
  <c r="V23" i="1"/>
  <c r="H29" i="1"/>
  <c r="M29" i="1"/>
  <c r="U29" i="1"/>
  <c r="V29" i="1"/>
  <c r="H28" i="1"/>
  <c r="M28" i="1"/>
  <c r="U28" i="1"/>
  <c r="V28" i="1"/>
  <c r="H67" i="1"/>
  <c r="M67" i="1"/>
  <c r="U67" i="1"/>
  <c r="V67" i="1"/>
  <c r="H57" i="1"/>
  <c r="M57" i="1"/>
  <c r="U57" i="1"/>
  <c r="V57" i="1"/>
  <c r="H61" i="1"/>
  <c r="M61" i="1"/>
  <c r="U61" i="1"/>
  <c r="V61" i="1"/>
  <c r="H62" i="1"/>
  <c r="M62" i="1"/>
  <c r="U62" i="1"/>
  <c r="V62" i="1"/>
  <c r="H50" i="1"/>
  <c r="M50" i="1"/>
  <c r="U50" i="1"/>
  <c r="V50" i="1"/>
  <c r="H35" i="1"/>
  <c r="M35" i="1"/>
  <c r="U35" i="1"/>
  <c r="V35" i="1"/>
  <c r="H56" i="1"/>
  <c r="M56" i="1"/>
  <c r="U56" i="1"/>
  <c r="V56" i="1"/>
  <c r="H39" i="1"/>
  <c r="M39" i="1"/>
  <c r="U39" i="1"/>
  <c r="V39" i="1"/>
  <c r="H21" i="1"/>
  <c r="M21" i="1"/>
  <c r="U21" i="1"/>
  <c r="V21" i="1"/>
  <c r="H68" i="1"/>
  <c r="M68" i="1"/>
  <c r="U68" i="1"/>
  <c r="V68" i="1"/>
  <c r="H18" i="1"/>
  <c r="M18" i="1"/>
  <c r="U18" i="1"/>
  <c r="V18" i="1"/>
  <c r="H44" i="1"/>
  <c r="M44" i="1"/>
  <c r="U44" i="1"/>
  <c r="V44" i="1"/>
  <c r="H37" i="1"/>
  <c r="M37" i="1"/>
  <c r="U37" i="1"/>
  <c r="V37" i="1"/>
  <c r="H41" i="1"/>
  <c r="M41" i="1"/>
  <c r="U41" i="1"/>
  <c r="V41" i="1"/>
  <c r="L57" i="1"/>
  <c r="L61" i="1"/>
  <c r="L62" i="1"/>
  <c r="L50" i="1"/>
  <c r="L35" i="1"/>
  <c r="L56" i="1"/>
  <c r="L39" i="1"/>
  <c r="T31" i="1"/>
  <c r="T38" i="1"/>
  <c r="T13" i="1"/>
  <c r="T12" i="1"/>
  <c r="T48" i="1"/>
  <c r="T30" i="1"/>
  <c r="T69" i="1"/>
  <c r="T8" i="1"/>
  <c r="T70" i="1"/>
  <c r="T53" i="1"/>
  <c r="T45" i="1"/>
  <c r="T40" i="1"/>
  <c r="T26" i="1"/>
  <c r="T22" i="1"/>
  <c r="T36" i="1"/>
  <c r="T10" i="1"/>
  <c r="T55" i="1"/>
  <c r="T65" i="1"/>
  <c r="T42" i="1"/>
  <c r="T54" i="1"/>
  <c r="T11" i="1"/>
  <c r="T23" i="1"/>
  <c r="T29" i="1"/>
  <c r="T28" i="1"/>
  <c r="T67" i="1"/>
  <c r="T57" i="1"/>
  <c r="T61" i="1"/>
  <c r="T62" i="1"/>
  <c r="T50" i="1"/>
  <c r="T35" i="1"/>
  <c r="T56" i="1"/>
  <c r="T39" i="1"/>
  <c r="T21" i="1"/>
  <c r="T68" i="1"/>
  <c r="T18" i="1"/>
  <c r="T44" i="1"/>
  <c r="T37" i="1"/>
  <c r="T41" i="1"/>
  <c r="T9" i="1"/>
  <c r="T24" i="1"/>
  <c r="T73" i="1"/>
  <c r="T20" i="1"/>
  <c r="T25" i="1"/>
  <c r="T43" i="1"/>
  <c r="T66" i="1"/>
  <c r="T7" i="1"/>
  <c r="T34" i="1"/>
  <c r="T63" i="1"/>
  <c r="T58" i="1"/>
  <c r="T32" i="1"/>
  <c r="T59" i="1"/>
  <c r="T49" i="1"/>
  <c r="T33" i="1"/>
  <c r="T15" i="1"/>
  <c r="T60" i="1"/>
  <c r="T64" i="1"/>
  <c r="T51" i="1"/>
  <c r="T19" i="1"/>
  <c r="T52" i="1"/>
  <c r="T46" i="1"/>
  <c r="T16" i="1"/>
  <c r="T14" i="1"/>
  <c r="H14" i="1"/>
  <c r="S46" i="1"/>
  <c r="S52" i="1"/>
  <c r="S19" i="1"/>
  <c r="S51" i="1"/>
  <c r="S64" i="1"/>
  <c r="S60" i="1"/>
  <c r="S15" i="1"/>
  <c r="S33" i="1"/>
  <c r="S49" i="1"/>
  <c r="S59" i="1"/>
  <c r="S32" i="1"/>
  <c r="S58" i="1"/>
  <c r="S63" i="1"/>
  <c r="S34" i="1"/>
  <c r="S7" i="1"/>
  <c r="S66" i="1"/>
  <c r="S43" i="1"/>
  <c r="S25" i="1"/>
  <c r="S20" i="1"/>
  <c r="S73" i="1"/>
  <c r="S24" i="1"/>
  <c r="S9" i="1"/>
  <c r="S41" i="1"/>
  <c r="S37" i="1"/>
  <c r="S44" i="1"/>
  <c r="S18" i="1"/>
  <c r="S68" i="1"/>
  <c r="S21" i="1"/>
  <c r="S39" i="1"/>
  <c r="S56" i="1"/>
  <c r="S35" i="1"/>
  <c r="S50" i="1"/>
  <c r="S62" i="1"/>
  <c r="S61" i="1"/>
  <c r="S57" i="1"/>
  <c r="S67" i="1"/>
  <c r="S28" i="1"/>
  <c r="S29" i="1"/>
  <c r="S23" i="1"/>
  <c r="S11" i="1"/>
  <c r="S54" i="1"/>
  <c r="S42" i="1"/>
  <c r="S65" i="1"/>
  <c r="S55" i="1"/>
  <c r="S10" i="1"/>
  <c r="S36" i="1"/>
  <c r="S22" i="1"/>
  <c r="S26" i="1"/>
  <c r="S40" i="1"/>
  <c r="S45" i="1"/>
  <c r="S53" i="1"/>
  <c r="S70" i="1"/>
  <c r="S8" i="1"/>
  <c r="S69" i="1"/>
  <c r="S30" i="1"/>
  <c r="S48" i="1"/>
  <c r="S12" i="1"/>
  <c r="S13" i="1"/>
  <c r="S38" i="1"/>
  <c r="S31" i="1"/>
  <c r="S16" i="1"/>
  <c r="S14" i="1"/>
  <c r="U46" i="1"/>
  <c r="Q46" i="1"/>
  <c r="M46" i="1"/>
  <c r="N46" i="1"/>
  <c r="L46" i="1"/>
  <c r="H46" i="1"/>
  <c r="V46" i="1"/>
  <c r="E46" i="1"/>
  <c r="U52" i="1"/>
  <c r="Q52" i="1"/>
  <c r="M52" i="1"/>
  <c r="N52" i="1"/>
  <c r="L52" i="1"/>
  <c r="E52" i="1"/>
  <c r="U19" i="1"/>
  <c r="Q19" i="1"/>
  <c r="M19" i="1"/>
  <c r="N19" i="1"/>
  <c r="L19" i="1"/>
  <c r="H19" i="1"/>
  <c r="V19" i="1"/>
  <c r="E19" i="1"/>
  <c r="U51" i="1"/>
  <c r="Q51" i="1"/>
  <c r="M51" i="1"/>
  <c r="N51" i="1"/>
  <c r="L51" i="1"/>
  <c r="H51" i="1"/>
  <c r="E51" i="1"/>
  <c r="U64" i="1"/>
  <c r="Q64" i="1"/>
  <c r="M64" i="1"/>
  <c r="N64" i="1"/>
  <c r="L64" i="1"/>
  <c r="H64" i="1"/>
  <c r="V64" i="1"/>
  <c r="E64" i="1"/>
  <c r="U60" i="1"/>
  <c r="Q60" i="1"/>
  <c r="M60" i="1"/>
  <c r="N60" i="1"/>
  <c r="L60" i="1"/>
  <c r="H60" i="1"/>
  <c r="E60" i="1"/>
  <c r="U15" i="1"/>
  <c r="Q15" i="1"/>
  <c r="M15" i="1"/>
  <c r="N15" i="1"/>
  <c r="L15" i="1"/>
  <c r="H15" i="1"/>
  <c r="E15" i="1"/>
  <c r="U33" i="1"/>
  <c r="Q33" i="1"/>
  <c r="M33" i="1"/>
  <c r="N33" i="1"/>
  <c r="L33" i="1"/>
  <c r="H33" i="1"/>
  <c r="E33" i="1"/>
  <c r="U49" i="1"/>
  <c r="Q49" i="1"/>
  <c r="M49" i="1"/>
  <c r="N49" i="1"/>
  <c r="L49" i="1"/>
  <c r="H49" i="1"/>
  <c r="V49" i="1"/>
  <c r="E49" i="1"/>
  <c r="U59" i="1"/>
  <c r="Q59" i="1"/>
  <c r="M59" i="1"/>
  <c r="N59" i="1"/>
  <c r="L59" i="1"/>
  <c r="H59" i="1"/>
  <c r="E59" i="1"/>
  <c r="U32" i="1"/>
  <c r="Q32" i="1"/>
  <c r="M32" i="1"/>
  <c r="N32" i="1"/>
  <c r="L32" i="1"/>
  <c r="H32" i="1"/>
  <c r="V32" i="1"/>
  <c r="E32" i="1"/>
  <c r="U58" i="1"/>
  <c r="Q58" i="1"/>
  <c r="M58" i="1"/>
  <c r="N58" i="1"/>
  <c r="L58" i="1"/>
  <c r="H58" i="1"/>
  <c r="E58" i="1"/>
  <c r="U63" i="1"/>
  <c r="Q63" i="1"/>
  <c r="M63" i="1"/>
  <c r="N63" i="1"/>
  <c r="L63" i="1"/>
  <c r="H63" i="1"/>
  <c r="V63" i="1"/>
  <c r="E63" i="1"/>
  <c r="U34" i="1"/>
  <c r="Q34" i="1"/>
  <c r="M34" i="1"/>
  <c r="N34" i="1"/>
  <c r="L34" i="1"/>
  <c r="H34" i="1"/>
  <c r="E34" i="1"/>
  <c r="U7" i="1"/>
  <c r="Q7" i="1"/>
  <c r="M7" i="1"/>
  <c r="N7" i="1"/>
  <c r="L7" i="1"/>
  <c r="H7" i="1"/>
  <c r="V7" i="1"/>
  <c r="E7" i="1"/>
  <c r="U66" i="1"/>
  <c r="Q66" i="1"/>
  <c r="M66" i="1"/>
  <c r="N66" i="1"/>
  <c r="L66" i="1"/>
  <c r="H66" i="1"/>
  <c r="E66" i="1"/>
  <c r="U43" i="1"/>
  <c r="Q43" i="1"/>
  <c r="M43" i="1"/>
  <c r="N43" i="1"/>
  <c r="L43" i="1"/>
  <c r="H43" i="1"/>
  <c r="V43" i="1"/>
  <c r="E43" i="1"/>
  <c r="U25" i="1"/>
  <c r="Q25" i="1"/>
  <c r="M25" i="1"/>
  <c r="N25" i="1"/>
  <c r="L25" i="1"/>
  <c r="H25" i="1"/>
  <c r="E25" i="1"/>
  <c r="U20" i="1"/>
  <c r="Q20" i="1"/>
  <c r="M20" i="1"/>
  <c r="N20" i="1"/>
  <c r="L20" i="1"/>
  <c r="H20" i="1"/>
  <c r="V20" i="1"/>
  <c r="E20" i="1"/>
  <c r="U73" i="1"/>
  <c r="Q73" i="1"/>
  <c r="M73" i="1"/>
  <c r="N73" i="1"/>
  <c r="L73" i="1"/>
  <c r="H73" i="1"/>
  <c r="E73" i="1"/>
  <c r="U24" i="1"/>
  <c r="Q24" i="1"/>
  <c r="M24" i="1"/>
  <c r="N24" i="1"/>
  <c r="L24" i="1"/>
  <c r="H24" i="1"/>
  <c r="V24" i="1"/>
  <c r="E24" i="1"/>
  <c r="U9" i="1"/>
  <c r="Q9" i="1"/>
  <c r="M9" i="1"/>
  <c r="N9" i="1"/>
  <c r="L9" i="1"/>
  <c r="H9" i="1"/>
  <c r="E9" i="1"/>
  <c r="Q41" i="1"/>
  <c r="N41" i="1"/>
  <c r="L41" i="1"/>
  <c r="E41" i="1"/>
  <c r="Q37" i="1"/>
  <c r="N37" i="1"/>
  <c r="L37" i="1"/>
  <c r="E37" i="1"/>
  <c r="Q44" i="1"/>
  <c r="N44" i="1"/>
  <c r="L44" i="1"/>
  <c r="E44" i="1"/>
  <c r="Q18" i="1"/>
  <c r="N18" i="1"/>
  <c r="L18" i="1"/>
  <c r="E18" i="1"/>
  <c r="Q68" i="1"/>
  <c r="N68" i="1"/>
  <c r="L68" i="1"/>
  <c r="E68" i="1"/>
  <c r="Q21" i="1"/>
  <c r="N21" i="1"/>
  <c r="L21" i="1"/>
  <c r="E21" i="1"/>
  <c r="Q39" i="1"/>
  <c r="N39" i="1"/>
  <c r="E39" i="1"/>
  <c r="Q56" i="1"/>
  <c r="N56" i="1"/>
  <c r="E56" i="1"/>
  <c r="Q35" i="1"/>
  <c r="N35" i="1"/>
  <c r="E35" i="1"/>
  <c r="Q50" i="1"/>
  <c r="N50" i="1"/>
  <c r="E50" i="1"/>
  <c r="Q62" i="1"/>
  <c r="N62" i="1"/>
  <c r="E62" i="1"/>
  <c r="Q61" i="1"/>
  <c r="N61" i="1"/>
  <c r="E61" i="1"/>
  <c r="Q57" i="1"/>
  <c r="N57" i="1"/>
  <c r="E57" i="1"/>
  <c r="Q67" i="1"/>
  <c r="N67" i="1"/>
  <c r="L67" i="1"/>
  <c r="E67" i="1"/>
  <c r="Q28" i="1"/>
  <c r="N28" i="1"/>
  <c r="L28" i="1"/>
  <c r="E28" i="1"/>
  <c r="Q29" i="1"/>
  <c r="N29" i="1"/>
  <c r="L29" i="1"/>
  <c r="E29" i="1"/>
  <c r="Q23" i="1"/>
  <c r="N23" i="1"/>
  <c r="L23" i="1"/>
  <c r="E23" i="1"/>
  <c r="U11" i="1"/>
  <c r="Q11" i="1"/>
  <c r="M11" i="1"/>
  <c r="N11" i="1"/>
  <c r="L11" i="1"/>
  <c r="H11" i="1"/>
  <c r="E11" i="1"/>
  <c r="U54" i="1"/>
  <c r="Q54" i="1"/>
  <c r="M54" i="1"/>
  <c r="N54" i="1"/>
  <c r="L54" i="1"/>
  <c r="H54" i="1"/>
  <c r="V54" i="1"/>
  <c r="E54" i="1"/>
  <c r="U42" i="1"/>
  <c r="Q42" i="1"/>
  <c r="M42" i="1"/>
  <c r="N42" i="1"/>
  <c r="L42" i="1"/>
  <c r="H42" i="1"/>
  <c r="E42" i="1"/>
  <c r="U65" i="1"/>
  <c r="Q65" i="1"/>
  <c r="M65" i="1"/>
  <c r="N65" i="1"/>
  <c r="L65" i="1"/>
  <c r="H65" i="1"/>
  <c r="V65" i="1"/>
  <c r="E65" i="1"/>
  <c r="U55" i="1"/>
  <c r="Q55" i="1"/>
  <c r="M55" i="1"/>
  <c r="N55" i="1"/>
  <c r="L55" i="1"/>
  <c r="H55" i="1"/>
  <c r="E55" i="1"/>
  <c r="U10" i="1"/>
  <c r="Q10" i="1"/>
  <c r="M10" i="1"/>
  <c r="N10" i="1"/>
  <c r="L10" i="1"/>
  <c r="H10" i="1"/>
  <c r="V10" i="1"/>
  <c r="E10" i="1"/>
  <c r="U36" i="1"/>
  <c r="Q36" i="1"/>
  <c r="M36" i="1"/>
  <c r="N36" i="1"/>
  <c r="L36" i="1"/>
  <c r="H36" i="1"/>
  <c r="E36" i="1"/>
  <c r="U22" i="1"/>
  <c r="Q22" i="1"/>
  <c r="M22" i="1"/>
  <c r="N22" i="1"/>
  <c r="L22" i="1"/>
  <c r="H22" i="1"/>
  <c r="V22" i="1"/>
  <c r="E22" i="1"/>
  <c r="U26" i="1"/>
  <c r="Q26" i="1"/>
  <c r="M26" i="1"/>
  <c r="N26" i="1"/>
  <c r="L26" i="1"/>
  <c r="H26" i="1"/>
  <c r="E26" i="1"/>
  <c r="U40" i="1"/>
  <c r="Q40" i="1"/>
  <c r="M40" i="1"/>
  <c r="N40" i="1"/>
  <c r="L40" i="1"/>
  <c r="H40" i="1"/>
  <c r="V40" i="1"/>
  <c r="E40" i="1"/>
  <c r="U45" i="1"/>
  <c r="Q45" i="1"/>
  <c r="M45" i="1"/>
  <c r="N45" i="1"/>
  <c r="L45" i="1"/>
  <c r="H45" i="1"/>
  <c r="E45" i="1"/>
  <c r="U53" i="1"/>
  <c r="Q53" i="1"/>
  <c r="M53" i="1"/>
  <c r="N53" i="1"/>
  <c r="L53" i="1"/>
  <c r="H53" i="1"/>
  <c r="V53" i="1"/>
  <c r="E53" i="1"/>
  <c r="U70" i="1"/>
  <c r="Q70" i="1"/>
  <c r="M70" i="1"/>
  <c r="N70" i="1"/>
  <c r="L70" i="1"/>
  <c r="H70" i="1"/>
  <c r="E70" i="1"/>
  <c r="U8" i="1"/>
  <c r="Q8" i="1"/>
  <c r="M8" i="1"/>
  <c r="N8" i="1"/>
  <c r="L8" i="1"/>
  <c r="H8" i="1"/>
  <c r="V8" i="1"/>
  <c r="E8" i="1"/>
  <c r="U69" i="1"/>
  <c r="Q69" i="1"/>
  <c r="M69" i="1"/>
  <c r="N69" i="1"/>
  <c r="L69" i="1"/>
  <c r="H69" i="1"/>
  <c r="E69" i="1"/>
  <c r="U30" i="1"/>
  <c r="Q30" i="1"/>
  <c r="M30" i="1"/>
  <c r="N30" i="1"/>
  <c r="L30" i="1"/>
  <c r="H30" i="1"/>
  <c r="V30" i="1"/>
  <c r="E30" i="1"/>
  <c r="U48" i="1"/>
  <c r="Q48" i="1"/>
  <c r="M48" i="1"/>
  <c r="N48" i="1"/>
  <c r="L48" i="1"/>
  <c r="H48" i="1"/>
  <c r="E48" i="1"/>
  <c r="U12" i="1"/>
  <c r="Q12" i="1"/>
  <c r="M12" i="1"/>
  <c r="N12" i="1"/>
  <c r="L12" i="1"/>
  <c r="H12" i="1"/>
  <c r="V12" i="1"/>
  <c r="E12" i="1"/>
  <c r="U13" i="1"/>
  <c r="Q13" i="1"/>
  <c r="M13" i="1"/>
  <c r="N13" i="1"/>
  <c r="L13" i="1"/>
  <c r="H13" i="1"/>
  <c r="E13" i="1"/>
  <c r="U38" i="1"/>
  <c r="Q38" i="1"/>
  <c r="M38" i="1"/>
  <c r="N38" i="1"/>
  <c r="L38" i="1"/>
  <c r="H38" i="1"/>
  <c r="V38" i="1"/>
  <c r="E38" i="1"/>
  <c r="U31" i="1"/>
  <c r="Q31" i="1"/>
  <c r="M31" i="1"/>
  <c r="N31" i="1"/>
  <c r="L31" i="1"/>
  <c r="H31" i="1"/>
  <c r="E31" i="1"/>
  <c r="U16" i="1"/>
  <c r="Q16" i="1"/>
  <c r="M16" i="1"/>
  <c r="N16" i="1"/>
  <c r="L16" i="1"/>
  <c r="H16" i="1"/>
  <c r="V16" i="1"/>
  <c r="E16" i="1"/>
  <c r="U14" i="1"/>
  <c r="Q14" i="1"/>
  <c r="M14" i="1"/>
  <c r="N14" i="1"/>
  <c r="L14" i="1"/>
  <c r="E14" i="1"/>
  <c r="V31" i="1"/>
  <c r="V48" i="1"/>
  <c r="V70" i="1"/>
  <c r="V36" i="1"/>
  <c r="V42" i="1"/>
  <c r="V11" i="1"/>
  <c r="V73" i="1"/>
  <c r="V25" i="1"/>
  <c r="V34" i="1"/>
  <c r="V58" i="1"/>
  <c r="V59" i="1"/>
  <c r="V33" i="1"/>
  <c r="V60" i="1"/>
  <c r="V51" i="1"/>
  <c r="V52" i="1"/>
  <c r="V13" i="1"/>
  <c r="V69" i="1"/>
  <c r="V45" i="1"/>
  <c r="V26" i="1"/>
  <c r="V55" i="1"/>
  <c r="V9" i="1"/>
  <c r="V66" i="1"/>
  <c r="V15" i="1"/>
  <c r="V14" i="1"/>
  <c r="W52" i="1"/>
  <c r="X52" i="1"/>
  <c r="W14" i="1"/>
  <c r="X14" i="1"/>
  <c r="W46" i="1"/>
  <c r="X46" i="1"/>
  <c r="W16" i="1"/>
  <c r="X16" i="1"/>
  <c r="W31" i="1"/>
  <c r="X31" i="1"/>
  <c r="W38" i="1"/>
  <c r="X38" i="1"/>
  <c r="W13" i="1"/>
  <c r="X13" i="1"/>
  <c r="W12" i="1"/>
  <c r="X12" i="1"/>
  <c r="W48" i="1"/>
  <c r="X48" i="1"/>
  <c r="W30" i="1"/>
  <c r="X30" i="1"/>
  <c r="W69" i="1"/>
  <c r="X69" i="1"/>
  <c r="W8" i="1"/>
  <c r="X8" i="1"/>
  <c r="W70" i="1"/>
  <c r="X70" i="1"/>
  <c r="W53" i="1"/>
  <c r="X53" i="1"/>
  <c r="W45" i="1"/>
  <c r="X45" i="1"/>
  <c r="W40" i="1"/>
  <c r="X40" i="1"/>
  <c r="W26" i="1"/>
  <c r="X26" i="1"/>
  <c r="W22" i="1"/>
  <c r="X22" i="1"/>
  <c r="W36" i="1"/>
  <c r="X36" i="1"/>
  <c r="W10" i="1"/>
  <c r="X10" i="1"/>
  <c r="W55" i="1"/>
  <c r="X55" i="1"/>
  <c r="W65" i="1"/>
  <c r="X65" i="1"/>
  <c r="W42" i="1"/>
  <c r="X42" i="1"/>
  <c r="W54" i="1"/>
  <c r="X54" i="1"/>
  <c r="W11" i="1"/>
  <c r="X11" i="1"/>
  <c r="W23" i="1"/>
  <c r="X23" i="1"/>
  <c r="W29" i="1"/>
  <c r="X29" i="1"/>
  <c r="W28" i="1"/>
  <c r="X28" i="1"/>
  <c r="W67" i="1"/>
  <c r="X67" i="1"/>
  <c r="W57" i="1"/>
  <c r="X57" i="1"/>
  <c r="W61" i="1"/>
  <c r="X61" i="1"/>
  <c r="W62" i="1"/>
  <c r="X62" i="1"/>
  <c r="W50" i="1"/>
  <c r="X50" i="1"/>
  <c r="W35" i="1"/>
  <c r="X35" i="1"/>
  <c r="W56" i="1"/>
  <c r="X56" i="1"/>
  <c r="W39" i="1"/>
  <c r="X39" i="1"/>
  <c r="W21" i="1"/>
  <c r="X21" i="1"/>
  <c r="W68" i="1"/>
  <c r="X68" i="1"/>
  <c r="W18" i="1"/>
  <c r="X18" i="1"/>
  <c r="W44" i="1"/>
  <c r="X44" i="1"/>
  <c r="W37" i="1"/>
  <c r="X37" i="1"/>
  <c r="W41" i="1"/>
  <c r="X41" i="1"/>
  <c r="W9" i="1"/>
  <c r="X9" i="1"/>
  <c r="W24" i="1"/>
  <c r="X24" i="1"/>
  <c r="W73" i="1"/>
  <c r="X73" i="1"/>
  <c r="W20" i="1"/>
  <c r="X20" i="1"/>
  <c r="W25" i="1"/>
  <c r="X25" i="1"/>
  <c r="W43" i="1"/>
  <c r="X43" i="1"/>
  <c r="W66" i="1"/>
  <c r="X66" i="1"/>
  <c r="W7" i="1"/>
  <c r="X7" i="1"/>
  <c r="W34" i="1"/>
  <c r="X34" i="1"/>
  <c r="W63" i="1"/>
  <c r="X63" i="1"/>
  <c r="W58" i="1"/>
  <c r="X58" i="1"/>
  <c r="W32" i="1"/>
  <c r="X32" i="1"/>
  <c r="W59" i="1"/>
  <c r="X59" i="1"/>
  <c r="W49" i="1"/>
  <c r="X49" i="1"/>
  <c r="W33" i="1"/>
  <c r="X33" i="1"/>
  <c r="W15" i="1"/>
  <c r="X15" i="1"/>
  <c r="W60" i="1"/>
  <c r="X60" i="1"/>
  <c r="W64" i="1"/>
  <c r="X64" i="1"/>
  <c r="W51" i="1"/>
  <c r="X51" i="1"/>
  <c r="W19" i="1"/>
  <c r="X19" i="1"/>
</calcChain>
</file>

<file path=xl/sharedStrings.xml><?xml version="1.0" encoding="utf-8"?>
<sst xmlns="http://schemas.openxmlformats.org/spreadsheetml/2006/main" count="355" uniqueCount="137">
  <si>
    <t>County:</t>
  </si>
  <si>
    <t>55.0 min</t>
  </si>
  <si>
    <t>68.0 max</t>
  </si>
  <si>
    <t>.60 max</t>
  </si>
  <si>
    <t>&lt; 17.5</t>
  </si>
  <si>
    <t>&lt;1 - 2.99</t>
  </si>
  <si>
    <t>N</t>
  </si>
  <si>
    <t>Ch- min</t>
  </si>
  <si>
    <t>51.00 min</t>
  </si>
  <si>
    <t>Required</t>
  </si>
  <si>
    <t>Tag</t>
  </si>
  <si>
    <t>Exhibitor</t>
  </si>
  <si>
    <t>Live Wt</t>
  </si>
  <si>
    <t>Base Price</t>
  </si>
  <si>
    <t>Half/Quarter</t>
  </si>
  <si>
    <t>HCW</t>
  </si>
  <si>
    <t>Dressing %</t>
  </si>
  <si>
    <t>Backfat</t>
  </si>
  <si>
    <t>KPH%</t>
  </si>
  <si>
    <t>REA</t>
  </si>
  <si>
    <t>REA/CWT</t>
  </si>
  <si>
    <t>Yield Gr</t>
  </si>
  <si>
    <t>YG Prem/Disc</t>
  </si>
  <si>
    <t>Maturity</t>
  </si>
  <si>
    <t>Dk Cutter</t>
  </si>
  <si>
    <t>DC Prem/Disc</t>
  </si>
  <si>
    <t>Marb Score</t>
  </si>
  <si>
    <t>Quality Gr</t>
  </si>
  <si>
    <t>QG Prem/Disc</t>
  </si>
  <si>
    <t>% Cutability</t>
  </si>
  <si>
    <t>SOM</t>
  </si>
  <si>
    <t>Price/cwt</t>
  </si>
  <si>
    <t>Carcass Val</t>
  </si>
  <si>
    <t>A</t>
  </si>
  <si>
    <t>Marbling Scores</t>
  </si>
  <si>
    <t>100 - 199</t>
  </si>
  <si>
    <t>Practically Devoid</t>
  </si>
  <si>
    <t>200 - 299</t>
  </si>
  <si>
    <t>Traces</t>
  </si>
  <si>
    <t>300 - 399</t>
  </si>
  <si>
    <t>Slight</t>
  </si>
  <si>
    <t>400 - 499</t>
  </si>
  <si>
    <t>Small</t>
  </si>
  <si>
    <t>500 - 599</t>
  </si>
  <si>
    <t>Modest</t>
  </si>
  <si>
    <t>600 - 699</t>
  </si>
  <si>
    <t>Moderate</t>
  </si>
  <si>
    <t>700 - 799</t>
  </si>
  <si>
    <t>Slightly Abundant</t>
  </si>
  <si>
    <t>800 - 899</t>
  </si>
  <si>
    <t>Moderately Abundant</t>
  </si>
  <si>
    <t>900 - 999</t>
  </si>
  <si>
    <t>Abundant</t>
  </si>
  <si>
    <t>Grid Pricing</t>
  </si>
  <si>
    <t>$/CWT</t>
  </si>
  <si>
    <t>Yield Grade</t>
  </si>
  <si>
    <t>Premium/Discount</t>
  </si>
  <si>
    <t>Quality Grade</t>
  </si>
  <si>
    <t>Prime</t>
  </si>
  <si>
    <t>Ch +/ Ch 0</t>
  </si>
  <si>
    <t>Ch -</t>
  </si>
  <si>
    <t>Se +/ Se -</t>
  </si>
  <si>
    <t>St</t>
  </si>
  <si>
    <t>Dark Cutter</t>
  </si>
  <si>
    <t>Y</t>
  </si>
  <si>
    <t>650 min</t>
  </si>
  <si>
    <t>950 max</t>
  </si>
  <si>
    <t>.25 min</t>
  </si>
  <si>
    <t>Breeder</t>
  </si>
  <si>
    <t>Seewald, JR</t>
  </si>
  <si>
    <t>Lytle, Taylissa</t>
  </si>
  <si>
    <t>Ratzburg, Richard</t>
  </si>
  <si>
    <t>Hanson, Cade</t>
  </si>
  <si>
    <t>Wanken, Mitch</t>
  </si>
  <si>
    <t>Lerum, Cate</t>
  </si>
  <si>
    <t>Briggs, KwinLee</t>
  </si>
  <si>
    <t>Briggs, Spencer</t>
  </si>
  <si>
    <t>Curry, Ty</t>
  </si>
  <si>
    <t>Stoltz, Zachary</t>
  </si>
  <si>
    <t>Mertz, Bryant</t>
  </si>
  <si>
    <t>Peterson, Dalli</t>
  </si>
  <si>
    <t>Mertz, Caleb</t>
  </si>
  <si>
    <t>Dahlin, John</t>
  </si>
  <si>
    <t>Stoltz, Cameron</t>
  </si>
  <si>
    <t>Ehlers, Paul</t>
  </si>
  <si>
    <t>Harmon, Troy</t>
  </si>
  <si>
    <t>Harmon, Blake</t>
  </si>
  <si>
    <t>Seewald, Bauer</t>
  </si>
  <si>
    <t>Hanson, Cody</t>
  </si>
  <si>
    <t>Tuma, Mat</t>
  </si>
  <si>
    <t>Meiwald, Matt</t>
  </si>
  <si>
    <t>Fields, Cavin</t>
  </si>
  <si>
    <t>Meiwald, Gus</t>
  </si>
  <si>
    <t>Barker, Jenna</t>
  </si>
  <si>
    <t>Winkowitsch, Ruger</t>
  </si>
  <si>
    <t>Larson, Blake</t>
  </si>
  <si>
    <t>Fields, Jordyn</t>
  </si>
  <si>
    <t>Littrell, Sydnie</t>
  </si>
  <si>
    <t>Ratzburg, Rebecca</t>
  </si>
  <si>
    <t>Kultgen, Cheryse</t>
  </si>
  <si>
    <t>Harris, MaClay</t>
  </si>
  <si>
    <t>Fritz, Garrett</t>
  </si>
  <si>
    <t>Lytle, Taylen</t>
  </si>
  <si>
    <t>Stoltz, Brett</t>
  </si>
  <si>
    <t>Walter, Regan</t>
  </si>
  <si>
    <t>McEwen, Johna</t>
  </si>
  <si>
    <t>Vermulm, Tabitha</t>
  </si>
  <si>
    <t>Simmes, Logan</t>
  </si>
  <si>
    <t>Curry, Malia</t>
  </si>
  <si>
    <t>Diemert, Jackson</t>
  </si>
  <si>
    <t>Curry, Colten</t>
  </si>
  <si>
    <t>Samsal, Shane</t>
  </si>
  <si>
    <t>Stoltz, Mariah</t>
  </si>
  <si>
    <t>Wickum, Emma</t>
  </si>
  <si>
    <t>Stoltz, Jordan</t>
  </si>
  <si>
    <t>Connelly, Matt</t>
  </si>
  <si>
    <t>Running Fisher, Ty</t>
  </si>
  <si>
    <t>Lerum, Lane</t>
  </si>
  <si>
    <t>Kerfoot, Grady</t>
  </si>
  <si>
    <t>Kerfoot, Conlan</t>
  </si>
  <si>
    <t>Berkram, Wyatt</t>
  </si>
  <si>
    <t>Barcus, Brock</t>
  </si>
  <si>
    <t>Cole, Rhiannon</t>
  </si>
  <si>
    <t>Peterson, Chance</t>
  </si>
  <si>
    <t>Diemert, Clark</t>
  </si>
  <si>
    <t>Stoltz, Austin</t>
  </si>
  <si>
    <t>Walter, Tracer</t>
  </si>
  <si>
    <t>Lohr, Kolby</t>
  </si>
  <si>
    <t>Littrell, Coalter</t>
  </si>
  <si>
    <t>Fretheim, Lucas</t>
  </si>
  <si>
    <t>Larson, Riley</t>
  </si>
  <si>
    <t>Larson, Parker</t>
  </si>
  <si>
    <t>Harmon, Kyle</t>
  </si>
  <si>
    <t>Wanken, Tyler</t>
  </si>
  <si>
    <t>Seewald, Brant</t>
  </si>
  <si>
    <t>Winkowitsch, Remington</t>
  </si>
  <si>
    <t>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</si>
</sst>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2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13"/>
      </patternFill>
    </fill>
    <fill>
      <patternFill patternType="solid">
        <fgColor indexed="8"/>
        <bgColor indexed="13"/>
      </patternFill>
    </fill>
    <fill>
      <patternFill patternType="solid">
        <fgColor indexed="22"/>
        <bgColor indexed="12"/>
      </patternFill>
    </fill>
    <fill>
      <patternFill patternType="solid">
        <fgColor indexed="22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98">
    <xf numFmtId="0" fontId="0" fillId="0" borderId="0" xfId="0"/>
    <xf numFmtId="0" fontId="3" fillId="0" borderId="0" xfId="0" applyFont="1" applyBorder="1" applyProtection="1">
      <protection locked="0"/>
    </xf>
    <xf numFmtId="0" fontId="3" fillId="0" borderId="2" xfId="2" applyFont="1" applyBorder="1" applyAlignment="1" applyProtection="1">
      <alignment horizontal="left"/>
      <protection locked="0"/>
    </xf>
    <xf numFmtId="2" fontId="3" fillId="0" borderId="0" xfId="0" applyNumberFormat="1" applyFont="1" applyBorder="1" applyAlignment="1" applyProtection="1">
      <alignment horizontal="center"/>
      <protection locked="0"/>
    </xf>
    <xf numFmtId="0" fontId="4" fillId="2" borderId="0" xfId="0" applyFont="1" applyFill="1" applyBorder="1" applyProtection="1">
      <protection hidden="1"/>
    </xf>
    <xf numFmtId="0" fontId="3" fillId="2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0" fillId="0" borderId="0" xfId="0" applyBorder="1"/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hidden="1"/>
    </xf>
    <xf numFmtId="0" fontId="4" fillId="5" borderId="7" xfId="0" applyFont="1" applyFill="1" applyBorder="1" applyAlignment="1" applyProtection="1">
      <alignment horizontal="center"/>
      <protection locked="0"/>
    </xf>
    <xf numFmtId="0" fontId="4" fillId="5" borderId="8" xfId="0" applyFont="1" applyFill="1" applyBorder="1" applyAlignment="1" applyProtection="1">
      <alignment horizontal="center"/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8" xfId="0" applyFont="1" applyFill="1" applyBorder="1" applyAlignment="1" applyProtection="1">
      <alignment horizontal="center"/>
      <protection hidden="1"/>
    </xf>
    <xf numFmtId="0" fontId="4" fillId="5" borderId="2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10" xfId="0" applyFont="1" applyFill="1" applyBorder="1" applyAlignment="1" applyProtection="1">
      <alignment horizontal="center"/>
      <protection locked="0"/>
    </xf>
    <xf numFmtId="2" fontId="3" fillId="0" borderId="10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/>
    <xf numFmtId="0" fontId="6" fillId="0" borderId="5" xfId="0" applyFont="1" applyBorder="1" applyAlignment="1">
      <alignment horizontal="center"/>
    </xf>
    <xf numFmtId="0" fontId="6" fillId="0" borderId="5" xfId="0" applyFont="1" applyFill="1" applyBorder="1"/>
    <xf numFmtId="164" fontId="6" fillId="0" borderId="5" xfId="0" applyNumberFormat="1" applyFont="1" applyBorder="1" applyAlignment="1" applyProtection="1">
      <alignment horizontal="center"/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165" fontId="6" fillId="6" borderId="5" xfId="0" applyNumberFormat="1" applyFont="1" applyFill="1" applyBorder="1" applyAlignment="1" applyProtection="1">
      <alignment horizontal="center"/>
      <protection hidden="1"/>
    </xf>
    <xf numFmtId="2" fontId="6" fillId="6" borderId="5" xfId="0" applyNumberFormat="1" applyFont="1" applyFill="1" applyBorder="1" applyAlignment="1" applyProtection="1">
      <alignment horizontal="center"/>
      <protection hidden="1"/>
    </xf>
    <xf numFmtId="7" fontId="6" fillId="6" borderId="5" xfId="0" applyNumberFormat="1" applyFont="1" applyFill="1" applyBorder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center"/>
      <protection locked="0"/>
    </xf>
    <xf numFmtId="0" fontId="6" fillId="7" borderId="5" xfId="0" applyFont="1" applyFill="1" applyBorder="1" applyAlignment="1" applyProtection="1">
      <alignment horizontal="center"/>
      <protection locked="0"/>
    </xf>
    <xf numFmtId="7" fontId="6" fillId="7" borderId="5" xfId="0" applyNumberFormat="1" applyFont="1" applyFill="1" applyBorder="1" applyAlignment="1" applyProtection="1">
      <alignment horizontal="center"/>
      <protection locked="0"/>
    </xf>
    <xf numFmtId="39" fontId="6" fillId="6" borderId="5" xfId="0" applyNumberFormat="1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164" fontId="3" fillId="7" borderId="5" xfId="0" applyNumberFormat="1" applyFont="1" applyFill="1" applyBorder="1" applyAlignment="1" applyProtection="1">
      <alignment horizontal="center"/>
      <protection hidden="1"/>
    </xf>
    <xf numFmtId="7" fontId="6" fillId="0" borderId="5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Fill="1" applyBorder="1"/>
    <xf numFmtId="165" fontId="6" fillId="6" borderId="2" xfId="0" applyNumberFormat="1" applyFont="1" applyFill="1" applyBorder="1" applyAlignment="1" applyProtection="1">
      <alignment horizontal="center"/>
      <protection hidden="1"/>
    </xf>
    <xf numFmtId="2" fontId="6" fillId="6" borderId="2" xfId="0" applyNumberFormat="1" applyFont="1" applyFill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locked="0"/>
    </xf>
    <xf numFmtId="0" fontId="6" fillId="7" borderId="2" xfId="0" applyFont="1" applyFill="1" applyBorder="1" applyAlignment="1" applyProtection="1">
      <alignment horizontal="center"/>
      <protection locked="0"/>
    </xf>
    <xf numFmtId="164" fontId="3" fillId="7" borderId="2" xfId="0" applyNumberFormat="1" applyFont="1" applyFill="1" applyBorder="1" applyAlignment="1" applyProtection="1">
      <alignment horizontal="center"/>
      <protection hidden="1"/>
    </xf>
    <xf numFmtId="7" fontId="6" fillId="0" borderId="2" xfId="0" applyNumberFormat="1" applyFont="1" applyBorder="1"/>
    <xf numFmtId="7" fontId="6" fillId="7" borderId="2" xfId="0" applyNumberFormat="1" applyFont="1" applyFill="1" applyBorder="1" applyAlignment="1" applyProtection="1">
      <alignment horizontal="center"/>
      <protection locked="0"/>
    </xf>
    <xf numFmtId="0" fontId="12" fillId="9" borderId="3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8" fontId="6" fillId="9" borderId="13" xfId="0" applyNumberFormat="1" applyFont="1" applyFill="1" applyBorder="1" applyAlignment="1">
      <alignment horizontal="center"/>
    </xf>
    <xf numFmtId="7" fontId="6" fillId="9" borderId="13" xfId="0" applyNumberFormat="1" applyFont="1" applyFill="1" applyBorder="1" applyAlignment="1">
      <alignment horizontal="center"/>
    </xf>
    <xf numFmtId="7" fontId="6" fillId="9" borderId="13" xfId="1" applyNumberFormat="1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8" fontId="6" fillId="9" borderId="6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6" fillId="0" borderId="2" xfId="0" applyNumberFormat="1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165" fontId="6" fillId="0" borderId="2" xfId="0" applyNumberFormat="1" applyFont="1" applyBorder="1" applyAlignment="1" applyProtection="1">
      <alignment horizontal="center"/>
      <protection locked="0"/>
    </xf>
    <xf numFmtId="0" fontId="9" fillId="0" borderId="0" xfId="0" applyFont="1" applyBorder="1"/>
    <xf numFmtId="0" fontId="3" fillId="0" borderId="0" xfId="2" applyFont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3" fillId="8" borderId="0" xfId="0" applyFont="1" applyFill="1" applyBorder="1"/>
    <xf numFmtId="3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0" fontId="13" fillId="8" borderId="2" xfId="0" applyFont="1" applyFill="1" applyBorder="1"/>
    <xf numFmtId="2" fontId="6" fillId="0" borderId="2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1" fontId="6" fillId="0" borderId="5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165" fontId="6" fillId="0" borderId="5" xfId="0" applyNumberFormat="1" applyFont="1" applyBorder="1" applyAlignment="1" applyProtection="1">
      <alignment horizontal="center"/>
      <protection locked="0"/>
    </xf>
    <xf numFmtId="0" fontId="11" fillId="9" borderId="11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</cellXfs>
  <cellStyles count="3">
    <cellStyle name="Currency" xfId="1" builtinId="4"/>
    <cellStyle name="Heading 2" xfId="2" builtinId="1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tabSelected="1" topLeftCell="A4" zoomScaleNormal="100" workbookViewId="0">
      <pane xSplit="1" topLeftCell="B1" activePane="topRight" state="frozen"/>
      <selection pane="topRight" activeCell="A75" sqref="A75"/>
    </sheetView>
  </sheetViews>
  <sheetFormatPr defaultColWidth="9.140625" defaultRowHeight="15" x14ac:dyDescent="0.25"/>
  <cols>
    <col min="1" max="1" width="9.140625" style="18"/>
    <col min="2" max="2" width="18.140625" style="84" customWidth="1"/>
    <col min="3" max="3" width="9.140625" style="18" customWidth="1"/>
    <col min="4" max="4" width="9.140625" style="18"/>
    <col min="5" max="5" width="9.140625" style="18" customWidth="1"/>
    <col min="6" max="6" width="10.28515625" style="18" customWidth="1"/>
    <col min="7" max="7" width="9.140625" style="18"/>
    <col min="8" max="8" width="9.85546875" style="18" bestFit="1" customWidth="1"/>
    <col min="9" max="13" width="9.140625" style="18"/>
    <col min="14" max="14" width="11.5703125" style="18" bestFit="1" customWidth="1"/>
    <col min="15" max="15" width="9.140625" style="18" customWidth="1"/>
    <col min="16" max="16" width="9.140625" style="18"/>
    <col min="17" max="17" width="11.5703125" style="18" customWidth="1"/>
    <col min="18" max="18" width="10" style="18" bestFit="1" customWidth="1"/>
    <col min="19" max="19" width="9.140625" style="18"/>
    <col min="20" max="20" width="11.7109375" style="18" bestFit="1" customWidth="1"/>
    <col min="21" max="21" width="10" style="18" bestFit="1" customWidth="1"/>
    <col min="22" max="23" width="9.140625" style="18"/>
    <col min="24" max="24" width="10.28515625" style="18" bestFit="1" customWidth="1"/>
    <col min="25" max="25" width="7.42578125" style="18" customWidth="1"/>
    <col min="26" max="26" width="10.42578125" style="18" bestFit="1" customWidth="1"/>
    <col min="27" max="27" width="15.85546875" style="18" bestFit="1" customWidth="1"/>
    <col min="28" max="16384" width="9.140625" style="18"/>
  </cols>
  <sheetData>
    <row r="1" spans="1:27" s="9" customFormat="1" ht="12.75" x14ac:dyDescent="0.2">
      <c r="A1" s="1" t="s">
        <v>0</v>
      </c>
      <c r="B1" s="2"/>
      <c r="C1" s="80"/>
      <c r="D1" s="1"/>
      <c r="E1" s="3"/>
      <c r="F1" s="3"/>
      <c r="G1" s="1"/>
      <c r="H1" s="4"/>
      <c r="I1" s="1"/>
      <c r="J1" s="1"/>
      <c r="K1" s="1"/>
      <c r="L1" s="4"/>
      <c r="M1" s="4"/>
      <c r="N1" s="4"/>
      <c r="O1" s="1"/>
      <c r="P1" s="5"/>
      <c r="Q1" s="5"/>
      <c r="R1" s="1"/>
      <c r="S1" s="4"/>
      <c r="T1" s="4"/>
      <c r="U1" s="4"/>
      <c r="V1" s="6"/>
      <c r="W1" s="6"/>
      <c r="X1" s="7"/>
      <c r="Y1" s="7"/>
      <c r="Z1" s="8"/>
      <c r="AA1" s="8"/>
    </row>
    <row r="2" spans="1:27" x14ac:dyDescent="0.25">
      <c r="A2" s="10"/>
      <c r="B2" s="10"/>
      <c r="C2" s="10"/>
      <c r="D2" s="10"/>
      <c r="E2" s="11"/>
      <c r="F2" s="11"/>
      <c r="G2" s="12" t="s">
        <v>65</v>
      </c>
      <c r="H2" s="13" t="s">
        <v>1</v>
      </c>
      <c r="I2" s="14" t="s">
        <v>67</v>
      </c>
      <c r="J2" s="10"/>
      <c r="K2" s="10"/>
      <c r="L2" s="6"/>
      <c r="M2" s="6"/>
      <c r="N2" s="6"/>
      <c r="O2" s="10"/>
      <c r="P2" s="10"/>
      <c r="Q2" s="10"/>
      <c r="R2" s="10"/>
      <c r="S2" s="6"/>
      <c r="T2" s="6"/>
      <c r="U2" s="6"/>
      <c r="V2" s="15"/>
      <c r="W2" s="15"/>
      <c r="X2" s="6"/>
      <c r="Y2" s="16"/>
      <c r="Z2" s="17"/>
      <c r="AA2" s="17"/>
    </row>
    <row r="3" spans="1:27" x14ac:dyDescent="0.25">
      <c r="A3" s="10"/>
      <c r="B3" s="10"/>
      <c r="C3" s="10"/>
      <c r="D3" s="10"/>
      <c r="E3" s="11"/>
      <c r="F3" s="11"/>
      <c r="G3" s="19" t="s">
        <v>66</v>
      </c>
      <c r="H3" s="20" t="s">
        <v>2</v>
      </c>
      <c r="I3" s="21" t="s">
        <v>3</v>
      </c>
      <c r="J3" s="10"/>
      <c r="K3" s="22" t="s">
        <v>4</v>
      </c>
      <c r="L3" s="6"/>
      <c r="M3" s="23" t="s">
        <v>5</v>
      </c>
      <c r="N3" s="6"/>
      <c r="O3" s="10"/>
      <c r="P3" s="22" t="s">
        <v>6</v>
      </c>
      <c r="Q3" s="10"/>
      <c r="R3" s="10"/>
      <c r="S3" s="23" t="s">
        <v>7</v>
      </c>
      <c r="T3" s="6"/>
      <c r="U3" s="23" t="s">
        <v>8</v>
      </c>
      <c r="V3" s="15"/>
      <c r="W3" s="15"/>
      <c r="X3" s="6"/>
      <c r="Y3" s="16"/>
      <c r="Z3" s="17"/>
      <c r="AA3" s="17"/>
    </row>
    <row r="4" spans="1:27" x14ac:dyDescent="0.25">
      <c r="A4" s="24" t="s">
        <v>9</v>
      </c>
      <c r="B4" s="25" t="s">
        <v>9</v>
      </c>
      <c r="C4" s="25" t="s">
        <v>9</v>
      </c>
      <c r="D4" s="26" t="s">
        <v>9</v>
      </c>
      <c r="E4" s="11"/>
      <c r="F4" s="24" t="s">
        <v>9</v>
      </c>
      <c r="G4" s="24" t="s">
        <v>9</v>
      </c>
      <c r="H4" s="27" t="s">
        <v>9</v>
      </c>
      <c r="I4" s="25" t="s">
        <v>9</v>
      </c>
      <c r="J4" s="25" t="s">
        <v>9</v>
      </c>
      <c r="K4" s="26" t="s">
        <v>9</v>
      </c>
      <c r="L4" s="6"/>
      <c r="M4" s="28" t="s">
        <v>9</v>
      </c>
      <c r="N4" s="15"/>
      <c r="O4" s="24" t="s">
        <v>9</v>
      </c>
      <c r="P4" s="26" t="s">
        <v>9</v>
      </c>
      <c r="Q4" s="10"/>
      <c r="R4" s="24" t="s">
        <v>9</v>
      </c>
      <c r="S4" s="29" t="s">
        <v>9</v>
      </c>
      <c r="T4" s="15"/>
      <c r="U4" s="28" t="s">
        <v>9</v>
      </c>
      <c r="V4" s="6"/>
      <c r="W4" s="30"/>
      <c r="X4" s="15"/>
      <c r="Y4" s="15"/>
      <c r="Z4" s="17"/>
      <c r="AA4" s="17"/>
    </row>
    <row r="5" spans="1:27" s="33" customFormat="1" ht="15.75" thickBot="1" x14ac:dyDescent="0.3">
      <c r="A5" s="16"/>
      <c r="B5" s="81"/>
      <c r="C5" s="16"/>
      <c r="D5" s="16"/>
      <c r="E5" s="16"/>
      <c r="F5" s="16"/>
      <c r="G5" s="16"/>
      <c r="H5" s="15"/>
      <c r="I5" s="31"/>
      <c r="J5" s="10"/>
      <c r="K5" s="31"/>
      <c r="L5" s="6"/>
      <c r="M5" s="15"/>
      <c r="N5" s="15"/>
      <c r="O5" s="10"/>
      <c r="P5" s="31"/>
      <c r="Q5" s="10"/>
      <c r="R5" s="10"/>
      <c r="S5" s="15"/>
      <c r="T5" s="15"/>
      <c r="U5" s="15"/>
      <c r="V5" s="6"/>
      <c r="W5" s="30"/>
      <c r="X5" s="15"/>
      <c r="Y5" s="15"/>
      <c r="Z5" s="32"/>
      <c r="AA5" s="32"/>
    </row>
    <row r="6" spans="1:27" s="37" customFormat="1" ht="13.5" thickBot="1" x14ac:dyDescent="0.25">
      <c r="A6" s="34" t="s">
        <v>10</v>
      </c>
      <c r="B6" s="34" t="s">
        <v>11</v>
      </c>
      <c r="C6" s="34" t="s">
        <v>68</v>
      </c>
      <c r="D6" s="34" t="s">
        <v>12</v>
      </c>
      <c r="E6" s="35" t="s">
        <v>13</v>
      </c>
      <c r="F6" s="35" t="s">
        <v>14</v>
      </c>
      <c r="G6" s="34" t="s">
        <v>15</v>
      </c>
      <c r="H6" s="36" t="s">
        <v>16</v>
      </c>
      <c r="I6" s="34" t="s">
        <v>17</v>
      </c>
      <c r="J6" s="34" t="s">
        <v>18</v>
      </c>
      <c r="K6" s="34" t="s">
        <v>19</v>
      </c>
      <c r="L6" s="36" t="s">
        <v>20</v>
      </c>
      <c r="M6" s="36" t="s">
        <v>21</v>
      </c>
      <c r="N6" s="36" t="s">
        <v>22</v>
      </c>
      <c r="O6" s="34" t="s">
        <v>23</v>
      </c>
      <c r="P6" s="34" t="s">
        <v>24</v>
      </c>
      <c r="Q6" s="34" t="s">
        <v>25</v>
      </c>
      <c r="R6" s="34" t="s">
        <v>26</v>
      </c>
      <c r="S6" s="36" t="s">
        <v>27</v>
      </c>
      <c r="T6" s="36" t="s">
        <v>28</v>
      </c>
      <c r="U6" s="36" t="s">
        <v>29</v>
      </c>
      <c r="V6" s="36" t="s">
        <v>30</v>
      </c>
      <c r="W6" s="36" t="s">
        <v>31</v>
      </c>
      <c r="X6" s="36" t="s">
        <v>32</v>
      </c>
      <c r="Y6" s="6"/>
      <c r="Z6" s="96" t="s">
        <v>34</v>
      </c>
      <c r="AA6" s="97"/>
    </row>
    <row r="7" spans="1:27" x14ac:dyDescent="0.25">
      <c r="A7" s="38">
        <v>502</v>
      </c>
      <c r="B7" s="82" t="s">
        <v>132</v>
      </c>
      <c r="C7" s="39"/>
      <c r="D7" s="92">
        <v>1134</v>
      </c>
      <c r="E7" s="40">
        <f t="shared" ref="E7:E38" si="0">$AA$18</f>
        <v>187.81</v>
      </c>
      <c r="F7" s="40" t="s">
        <v>136</v>
      </c>
      <c r="G7" s="93">
        <v>690</v>
      </c>
      <c r="H7" s="42">
        <f t="shared" ref="H7:H38" si="1">(G7/D7)*100</f>
        <v>60.846560846560848</v>
      </c>
      <c r="I7" s="94">
        <v>0.35</v>
      </c>
      <c r="J7" s="95">
        <v>2.5</v>
      </c>
      <c r="K7" s="94">
        <v>13.4</v>
      </c>
      <c r="L7" s="43">
        <f t="shared" ref="L7:L38" si="2">K7/(G7/100)</f>
        <v>1.9420289855072463</v>
      </c>
      <c r="M7" s="43">
        <f t="shared" ref="M7:M38" si="3">2.5+(2.5*I7)+(0.2*J7)+(0.0038*G7)-(0.32*K7)</f>
        <v>2.2089999999999996</v>
      </c>
      <c r="N7" s="44">
        <f t="shared" ref="N7:N38" si="4">IF(M7&lt;=1.995,$AA$21,IF(M7&lt;=2.995,$AA$22,IF(M7&lt;=3.995,$AA$23,IF(M7&lt;=4.995,$AA$24,IF(M7&lt;=5.995,$AA$25)))))</f>
        <v>1.81</v>
      </c>
      <c r="O7" s="45" t="s">
        <v>33</v>
      </c>
      <c r="P7" s="46" t="s">
        <v>6</v>
      </c>
      <c r="Q7" s="47">
        <f t="shared" ref="Q7:Q38" si="5">IF(P7="N", $AA$36, $AA$35)</f>
        <v>0</v>
      </c>
      <c r="R7" s="45">
        <v>680</v>
      </c>
      <c r="S7" s="85" t="str">
        <f t="shared" ref="S7:S38" si="6">IF(R7&lt;=299,"St",IF(R7&lt;=349,"Se-",IF(R7&lt;=399,"Se+",IF(R7&lt;=499,"Ch-",IF(R7&lt;=599,"Ch",IF(R7&lt;=699,"Ch+",IF(R7&lt;=799,"Pr-",IF(R7&lt;=899,"Pr",IF(R7&lt;=999,"Pr+")))))))))</f>
        <v>Ch+</v>
      </c>
      <c r="T7" s="48">
        <f>LOOKUP(R7,{100,200,300,350,400,500,600,700,800,900},{-31.15,-31.15,-20,-20,0,3.75,3.75,12.75,12.75,12.75})</f>
        <v>3.75</v>
      </c>
      <c r="U7" s="43">
        <f t="shared" ref="U7:U38" si="7">51.34-(5.78*I7)-(0.462*J7)-(0.0093*G7)+(0.74*K7)</f>
        <v>51.661000000000001</v>
      </c>
      <c r="V7" s="49" t="str">
        <f t="shared" ref="V7:V38" si="8">IF(AND(G7&gt;649,G7&lt;951,H7&gt;54.9,H7&lt;68.1,I7&gt;0.24,I7&lt;0.61,K7&lt;17.51,M7&lt;3,P7="N",R7&gt;399,U7&gt;50.99),"Y","N")</f>
        <v>Y</v>
      </c>
      <c r="W7" s="50">
        <f t="shared" ref="W7:W38" si="9">(E7+N7+ Q7+T7)</f>
        <v>193.37</v>
      </c>
      <c r="X7" s="51">
        <f t="shared" ref="X7:X38" si="10">(W7/100)*G7</f>
        <v>1334.2529999999999</v>
      </c>
      <c r="Y7" s="16"/>
      <c r="Z7" s="61" t="s">
        <v>35</v>
      </c>
      <c r="AA7" s="62" t="s">
        <v>36</v>
      </c>
    </row>
    <row r="8" spans="1:27" x14ac:dyDescent="0.25">
      <c r="A8" s="52">
        <v>597</v>
      </c>
      <c r="B8" s="83" t="s">
        <v>82</v>
      </c>
      <c r="C8" s="53"/>
      <c r="D8" s="86">
        <v>1121</v>
      </c>
      <c r="E8" s="40">
        <f t="shared" si="0"/>
        <v>187.81</v>
      </c>
      <c r="F8" s="40" t="s">
        <v>136</v>
      </c>
      <c r="G8" s="87">
        <v>696</v>
      </c>
      <c r="H8" s="54">
        <f t="shared" si="1"/>
        <v>62.087421944692231</v>
      </c>
      <c r="I8" s="88">
        <v>0.3</v>
      </c>
      <c r="J8" s="89">
        <v>2.5</v>
      </c>
      <c r="K8" s="89">
        <v>13.2</v>
      </c>
      <c r="L8" s="55">
        <f t="shared" si="2"/>
        <v>1.896551724137931</v>
      </c>
      <c r="M8" s="55">
        <f t="shared" si="3"/>
        <v>2.1707999999999998</v>
      </c>
      <c r="N8" s="44">
        <f t="shared" si="4"/>
        <v>1.81</v>
      </c>
      <c r="O8" s="56" t="s">
        <v>33</v>
      </c>
      <c r="P8" s="57" t="s">
        <v>6</v>
      </c>
      <c r="Q8" s="47">
        <f t="shared" si="5"/>
        <v>0</v>
      </c>
      <c r="R8" s="87">
        <v>420</v>
      </c>
      <c r="S8" s="90" t="str">
        <f t="shared" si="6"/>
        <v>Ch-</v>
      </c>
      <c r="T8" s="48">
        <f>LOOKUP(R8,{100,200,300,350,400,500,600,700,800,900},{-31.15,-31.15,-20,-20,0,3.75,3.75,12.75,12.75,12.75})</f>
        <v>0</v>
      </c>
      <c r="U8" s="55">
        <f t="shared" si="7"/>
        <v>51.746200000000002</v>
      </c>
      <c r="V8" s="49" t="str">
        <f t="shared" si="8"/>
        <v>Y</v>
      </c>
      <c r="W8" s="58">
        <f t="shared" si="9"/>
        <v>189.62</v>
      </c>
      <c r="X8" s="59">
        <f t="shared" si="10"/>
        <v>1319.7552000000001</v>
      </c>
      <c r="Y8" s="16"/>
      <c r="Z8" s="63" t="s">
        <v>37</v>
      </c>
      <c r="AA8" s="64" t="s">
        <v>38</v>
      </c>
    </row>
    <row r="9" spans="1:27" x14ac:dyDescent="0.25">
      <c r="A9" s="52">
        <v>593</v>
      </c>
      <c r="B9" s="83" t="s">
        <v>133</v>
      </c>
      <c r="C9" s="53"/>
      <c r="D9" s="75">
        <v>1279</v>
      </c>
      <c r="E9" s="41">
        <f t="shared" si="0"/>
        <v>187.81</v>
      </c>
      <c r="F9" s="40" t="s">
        <v>136</v>
      </c>
      <c r="G9" s="76">
        <v>730</v>
      </c>
      <c r="H9" s="54">
        <f t="shared" si="1"/>
        <v>57.075840500390932</v>
      </c>
      <c r="I9" s="77">
        <v>0.3</v>
      </c>
      <c r="J9" s="78">
        <v>2</v>
      </c>
      <c r="K9" s="77">
        <v>13</v>
      </c>
      <c r="L9" s="55">
        <f t="shared" si="2"/>
        <v>1.7808219178082192</v>
      </c>
      <c r="M9" s="55">
        <f t="shared" si="3"/>
        <v>2.2639999999999993</v>
      </c>
      <c r="N9" s="44">
        <f t="shared" si="4"/>
        <v>1.81</v>
      </c>
      <c r="O9" s="56" t="s">
        <v>33</v>
      </c>
      <c r="P9" s="57" t="s">
        <v>6</v>
      </c>
      <c r="Q9" s="60">
        <f t="shared" si="5"/>
        <v>0</v>
      </c>
      <c r="R9" s="56">
        <v>420</v>
      </c>
      <c r="S9" s="90" t="str">
        <f t="shared" si="6"/>
        <v>Ch-</v>
      </c>
      <c r="T9" s="48">
        <f>LOOKUP(R9,{100,200,300,350,400,500,600,700,800,900},{-31.15,-31.15,-20,-20,0,3.75,3.75,12.75,12.75,12.75})</f>
        <v>0</v>
      </c>
      <c r="U9" s="55">
        <f t="shared" si="7"/>
        <v>51.512999999999998</v>
      </c>
      <c r="V9" s="49" t="str">
        <f t="shared" si="8"/>
        <v>Y</v>
      </c>
      <c r="W9" s="58">
        <f t="shared" si="9"/>
        <v>189.62</v>
      </c>
      <c r="X9" s="59">
        <f t="shared" si="10"/>
        <v>1384.2260000000001</v>
      </c>
      <c r="Y9" s="16"/>
      <c r="Z9" s="63" t="s">
        <v>39</v>
      </c>
      <c r="AA9" s="64" t="s">
        <v>40</v>
      </c>
    </row>
    <row r="10" spans="1:27" x14ac:dyDescent="0.25">
      <c r="A10" s="38">
        <v>505</v>
      </c>
      <c r="B10" s="82" t="s">
        <v>86</v>
      </c>
      <c r="C10" s="39"/>
      <c r="D10" s="86">
        <v>1104</v>
      </c>
      <c r="E10" s="40">
        <f t="shared" si="0"/>
        <v>187.81</v>
      </c>
      <c r="F10" s="40" t="s">
        <v>136</v>
      </c>
      <c r="G10" s="87">
        <v>700</v>
      </c>
      <c r="H10" s="42">
        <f t="shared" si="1"/>
        <v>63.405797101449281</v>
      </c>
      <c r="I10" s="88">
        <v>0.25</v>
      </c>
      <c r="J10" s="89">
        <v>2.5</v>
      </c>
      <c r="K10" s="89">
        <v>12.5</v>
      </c>
      <c r="L10" s="43">
        <f t="shared" si="2"/>
        <v>1.7857142857142858</v>
      </c>
      <c r="M10" s="43">
        <f t="shared" si="3"/>
        <v>2.2850000000000001</v>
      </c>
      <c r="N10" s="44">
        <f t="shared" si="4"/>
        <v>1.81</v>
      </c>
      <c r="O10" s="45" t="s">
        <v>33</v>
      </c>
      <c r="P10" s="46" t="s">
        <v>6</v>
      </c>
      <c r="Q10" s="47">
        <f t="shared" si="5"/>
        <v>0</v>
      </c>
      <c r="R10" s="87">
        <v>480</v>
      </c>
      <c r="S10" s="90" t="str">
        <f t="shared" si="6"/>
        <v>Ch-</v>
      </c>
      <c r="T10" s="48">
        <f>LOOKUP(R10,{100,200,300,350,400,500,600,700,800,900},{-31.15,-31.15,-20,-20,0,3.75,3.75,12.75,12.75,12.75})</f>
        <v>0</v>
      </c>
      <c r="U10" s="43">
        <f t="shared" si="7"/>
        <v>51.480000000000004</v>
      </c>
      <c r="V10" s="49" t="str">
        <f t="shared" si="8"/>
        <v>Y</v>
      </c>
      <c r="W10" s="50">
        <f t="shared" si="9"/>
        <v>189.62</v>
      </c>
      <c r="X10" s="51">
        <f t="shared" si="10"/>
        <v>1327.3400000000001</v>
      </c>
      <c r="Y10" s="16"/>
      <c r="Z10" s="63" t="s">
        <v>41</v>
      </c>
      <c r="AA10" s="64" t="s">
        <v>42</v>
      </c>
    </row>
    <row r="11" spans="1:27" x14ac:dyDescent="0.25">
      <c r="A11" s="52">
        <v>366</v>
      </c>
      <c r="B11" s="83" t="s">
        <v>88</v>
      </c>
      <c r="C11" s="53"/>
      <c r="D11" s="86">
        <v>1186</v>
      </c>
      <c r="E11" s="40">
        <f t="shared" si="0"/>
        <v>187.81</v>
      </c>
      <c r="F11" s="40" t="s">
        <v>136</v>
      </c>
      <c r="G11" s="87">
        <v>785</v>
      </c>
      <c r="H11" s="54">
        <f t="shared" si="1"/>
        <v>66.188870151770658</v>
      </c>
      <c r="I11" s="88">
        <v>0.6</v>
      </c>
      <c r="J11" s="89">
        <v>2.5</v>
      </c>
      <c r="K11" s="89">
        <v>10.9</v>
      </c>
      <c r="L11" s="55">
        <f t="shared" si="2"/>
        <v>1.3885350318471339</v>
      </c>
      <c r="M11" s="55">
        <f t="shared" si="3"/>
        <v>3.9950000000000006</v>
      </c>
      <c r="N11" s="44">
        <f t="shared" si="4"/>
        <v>0</v>
      </c>
      <c r="O11" s="56" t="s">
        <v>33</v>
      </c>
      <c r="P11" s="57" t="s">
        <v>6</v>
      </c>
      <c r="Q11" s="47">
        <f t="shared" si="5"/>
        <v>0</v>
      </c>
      <c r="R11" s="87">
        <v>720</v>
      </c>
      <c r="S11" s="90" t="str">
        <f t="shared" si="6"/>
        <v>Pr-</v>
      </c>
      <c r="T11" s="48">
        <f>LOOKUP(R11,{100,200,300,350,400,500,600,700,800,900},{-31.15,-31.15,-20,-20,0,3.75,3.75,12.75,12.75,12.75})</f>
        <v>12.75</v>
      </c>
      <c r="U11" s="55">
        <f t="shared" si="7"/>
        <v>47.482500000000002</v>
      </c>
      <c r="V11" s="49" t="str">
        <f t="shared" si="8"/>
        <v>N</v>
      </c>
      <c r="W11" s="58">
        <f t="shared" si="9"/>
        <v>200.56</v>
      </c>
      <c r="X11" s="59">
        <f t="shared" si="10"/>
        <v>1574.396</v>
      </c>
      <c r="Y11" s="16"/>
      <c r="Z11" s="63" t="s">
        <v>43</v>
      </c>
      <c r="AA11" s="64" t="s">
        <v>44</v>
      </c>
    </row>
    <row r="12" spans="1:27" x14ac:dyDescent="0.25">
      <c r="A12" s="52">
        <v>469</v>
      </c>
      <c r="B12" s="83" t="s">
        <v>134</v>
      </c>
      <c r="C12" s="53"/>
      <c r="D12" s="86">
        <v>1401</v>
      </c>
      <c r="E12" s="40">
        <f t="shared" si="0"/>
        <v>187.81</v>
      </c>
      <c r="F12" s="40" t="s">
        <v>136</v>
      </c>
      <c r="G12" s="87">
        <v>918</v>
      </c>
      <c r="H12" s="54">
        <f t="shared" si="1"/>
        <v>65.524625267665954</v>
      </c>
      <c r="I12" s="88">
        <v>0.65</v>
      </c>
      <c r="J12" s="89">
        <v>2.5</v>
      </c>
      <c r="K12" s="89">
        <v>12.9</v>
      </c>
      <c r="L12" s="55">
        <f t="shared" si="2"/>
        <v>1.4052287581699348</v>
      </c>
      <c r="M12" s="55">
        <f t="shared" si="3"/>
        <v>3.9854000000000003</v>
      </c>
      <c r="N12" s="44">
        <f t="shared" si="4"/>
        <v>0</v>
      </c>
      <c r="O12" s="56" t="s">
        <v>33</v>
      </c>
      <c r="P12" s="57" t="s">
        <v>6</v>
      </c>
      <c r="Q12" s="47">
        <f t="shared" si="5"/>
        <v>0</v>
      </c>
      <c r="R12" s="87">
        <v>820</v>
      </c>
      <c r="S12" s="90" t="str">
        <f t="shared" si="6"/>
        <v>Pr</v>
      </c>
      <c r="T12" s="48">
        <f>LOOKUP(R12,{100,200,300,350,400,500,600,700,800,900},{-31.15,-31.15,-20,-20,0,3.75,3.75,12.75,12.75,12.75})</f>
        <v>12.75</v>
      </c>
      <c r="U12" s="55">
        <f t="shared" si="7"/>
        <v>47.436600000000006</v>
      </c>
      <c r="V12" s="49" t="str">
        <f t="shared" si="8"/>
        <v>N</v>
      </c>
      <c r="W12" s="58">
        <f t="shared" si="9"/>
        <v>200.56</v>
      </c>
      <c r="X12" s="59">
        <f t="shared" si="10"/>
        <v>1841.1407999999999</v>
      </c>
      <c r="Y12" s="16"/>
      <c r="Z12" s="63" t="s">
        <v>45</v>
      </c>
      <c r="AA12" s="64" t="s">
        <v>46</v>
      </c>
    </row>
    <row r="13" spans="1:27" x14ac:dyDescent="0.25">
      <c r="A13" s="52">
        <v>222</v>
      </c>
      <c r="B13" s="83" t="s">
        <v>76</v>
      </c>
      <c r="C13" s="53"/>
      <c r="D13" s="86">
        <v>1050</v>
      </c>
      <c r="E13" s="40">
        <f t="shared" si="0"/>
        <v>187.81</v>
      </c>
      <c r="F13" s="40" t="s">
        <v>136</v>
      </c>
      <c r="G13" s="87">
        <v>649</v>
      </c>
      <c r="H13" s="54">
        <f t="shared" si="1"/>
        <v>61.809523809523817</v>
      </c>
      <c r="I13" s="88">
        <v>0.3</v>
      </c>
      <c r="J13" s="89">
        <v>2.5</v>
      </c>
      <c r="K13" s="89">
        <v>11.8</v>
      </c>
      <c r="L13" s="55">
        <f t="shared" si="2"/>
        <v>1.8181818181818181</v>
      </c>
      <c r="M13" s="55">
        <f t="shared" si="3"/>
        <v>2.4402000000000004</v>
      </c>
      <c r="N13" s="44">
        <f t="shared" si="4"/>
        <v>1.81</v>
      </c>
      <c r="O13" s="56" t="s">
        <v>33</v>
      </c>
      <c r="P13" s="57" t="s">
        <v>6</v>
      </c>
      <c r="Q13" s="47">
        <f t="shared" si="5"/>
        <v>0</v>
      </c>
      <c r="R13" s="87">
        <v>540</v>
      </c>
      <c r="S13" s="90" t="str">
        <f t="shared" si="6"/>
        <v>Ch</v>
      </c>
      <c r="T13" s="48">
        <f>LOOKUP(R13,{100,200,300,350,400,500,600,700,800,900},{-31.15,-31.15,-20,-20,0,3.75,3.75,12.75,12.75,12.75})</f>
        <v>3.75</v>
      </c>
      <c r="U13" s="55">
        <f t="shared" si="7"/>
        <v>51.147300000000001</v>
      </c>
      <c r="V13" s="49" t="str">
        <f t="shared" si="8"/>
        <v>N</v>
      </c>
      <c r="W13" s="58">
        <f t="shared" si="9"/>
        <v>193.37</v>
      </c>
      <c r="X13" s="59">
        <f t="shared" si="10"/>
        <v>1254.9712999999999</v>
      </c>
      <c r="Y13" s="16"/>
      <c r="Z13" s="63" t="s">
        <v>47</v>
      </c>
      <c r="AA13" s="64" t="s">
        <v>48</v>
      </c>
    </row>
    <row r="14" spans="1:27" x14ac:dyDescent="0.25">
      <c r="A14" s="52">
        <v>594</v>
      </c>
      <c r="B14" s="83" t="s">
        <v>73</v>
      </c>
      <c r="C14" s="53"/>
      <c r="D14" s="86">
        <v>1157</v>
      </c>
      <c r="E14" s="40">
        <f t="shared" si="0"/>
        <v>187.81</v>
      </c>
      <c r="F14" s="40" t="s">
        <v>136</v>
      </c>
      <c r="G14" s="87">
        <v>699</v>
      </c>
      <c r="H14" s="54">
        <f t="shared" si="1"/>
        <v>60.414866032843562</v>
      </c>
      <c r="I14" s="88">
        <v>0.3</v>
      </c>
      <c r="J14" s="89">
        <v>2.5</v>
      </c>
      <c r="K14" s="89">
        <v>12</v>
      </c>
      <c r="L14" s="55">
        <f t="shared" si="2"/>
        <v>1.7167381974248928</v>
      </c>
      <c r="M14" s="55">
        <f t="shared" si="3"/>
        <v>2.5662000000000003</v>
      </c>
      <c r="N14" s="44">
        <f t="shared" si="4"/>
        <v>1.81</v>
      </c>
      <c r="O14" s="56" t="s">
        <v>33</v>
      </c>
      <c r="P14" s="57" t="s">
        <v>6</v>
      </c>
      <c r="Q14" s="47">
        <f t="shared" si="5"/>
        <v>0</v>
      </c>
      <c r="R14" s="87">
        <v>640</v>
      </c>
      <c r="S14" s="90" t="str">
        <f t="shared" si="6"/>
        <v>Ch+</v>
      </c>
      <c r="T14" s="48">
        <f>LOOKUP(R14,{100,200,300,350,400,500,600,700,800,900},{-31.15,-31.15,-20,-20,0,3.75,3.75,12.75,12.75,12.75})</f>
        <v>3.75</v>
      </c>
      <c r="U14" s="55">
        <f t="shared" si="7"/>
        <v>50.830299999999994</v>
      </c>
      <c r="V14" s="49" t="str">
        <f t="shared" si="8"/>
        <v>N</v>
      </c>
      <c r="W14" s="58">
        <f t="shared" si="9"/>
        <v>193.37</v>
      </c>
      <c r="X14" s="59">
        <f t="shared" si="10"/>
        <v>1351.6562999999999</v>
      </c>
      <c r="Y14" s="16"/>
      <c r="Z14" s="63" t="s">
        <v>49</v>
      </c>
      <c r="AA14" s="64" t="s">
        <v>50</v>
      </c>
    </row>
    <row r="15" spans="1:27" x14ac:dyDescent="0.25">
      <c r="A15" s="52">
        <v>216</v>
      </c>
      <c r="B15" s="83" t="s">
        <v>131</v>
      </c>
      <c r="C15" s="53"/>
      <c r="D15" s="75">
        <v>1486</v>
      </c>
      <c r="E15" s="40">
        <f t="shared" si="0"/>
        <v>187.81</v>
      </c>
      <c r="F15" s="40" t="s">
        <v>136</v>
      </c>
      <c r="G15" s="76">
        <v>969</v>
      </c>
      <c r="H15" s="54">
        <f t="shared" si="1"/>
        <v>65.208613728129208</v>
      </c>
      <c r="I15" s="77">
        <v>0.35</v>
      </c>
      <c r="J15" s="78">
        <v>2.5</v>
      </c>
      <c r="K15" s="77">
        <v>14.6</v>
      </c>
      <c r="L15" s="55">
        <f t="shared" si="2"/>
        <v>1.5067079463364295</v>
      </c>
      <c r="M15" s="55">
        <f t="shared" si="3"/>
        <v>2.8852000000000002</v>
      </c>
      <c r="N15" s="44">
        <f t="shared" si="4"/>
        <v>1.81</v>
      </c>
      <c r="O15" s="56" t="s">
        <v>33</v>
      </c>
      <c r="P15" s="57" t="s">
        <v>6</v>
      </c>
      <c r="Q15" s="47">
        <f t="shared" si="5"/>
        <v>0</v>
      </c>
      <c r="R15" s="56">
        <v>560</v>
      </c>
      <c r="S15" s="90" t="str">
        <f t="shared" si="6"/>
        <v>Ch</v>
      </c>
      <c r="T15" s="48">
        <f>LOOKUP(R15,{100,200,300,350,400,500,600,700,800,900},{-31.15,-31.15,-20,-20,0,3.75,3.75,12.75,12.75,12.75})</f>
        <v>3.75</v>
      </c>
      <c r="U15" s="55">
        <f t="shared" si="7"/>
        <v>49.954300000000003</v>
      </c>
      <c r="V15" s="49" t="str">
        <f t="shared" si="8"/>
        <v>N</v>
      </c>
      <c r="W15" s="58">
        <f t="shared" si="9"/>
        <v>193.37</v>
      </c>
      <c r="X15" s="59">
        <f t="shared" si="10"/>
        <v>1873.7553</v>
      </c>
      <c r="Y15" s="16"/>
      <c r="Z15" s="65" t="s">
        <v>51</v>
      </c>
      <c r="AA15" s="66" t="s">
        <v>52</v>
      </c>
    </row>
    <row r="16" spans="1:27" x14ac:dyDescent="0.25">
      <c r="A16" s="52">
        <v>341</v>
      </c>
      <c r="B16" s="83" t="s">
        <v>74</v>
      </c>
      <c r="C16" s="53"/>
      <c r="D16" s="86">
        <v>1060</v>
      </c>
      <c r="E16" s="40">
        <f t="shared" si="0"/>
        <v>187.81</v>
      </c>
      <c r="F16" s="40" t="s">
        <v>136</v>
      </c>
      <c r="G16" s="87">
        <v>670</v>
      </c>
      <c r="H16" s="54">
        <f t="shared" si="1"/>
        <v>63.20754716981132</v>
      </c>
      <c r="I16" s="88">
        <v>0.35</v>
      </c>
      <c r="J16" s="89">
        <v>2.5</v>
      </c>
      <c r="K16" s="89">
        <v>10.8</v>
      </c>
      <c r="L16" s="55">
        <f t="shared" si="2"/>
        <v>1.6119402985074627</v>
      </c>
      <c r="M16" s="55">
        <f t="shared" si="3"/>
        <v>2.964999999999999</v>
      </c>
      <c r="N16" s="44">
        <f t="shared" si="4"/>
        <v>1.81</v>
      </c>
      <c r="O16" s="56" t="s">
        <v>33</v>
      </c>
      <c r="P16" s="57" t="s">
        <v>6</v>
      </c>
      <c r="Q16" s="47">
        <f t="shared" si="5"/>
        <v>0</v>
      </c>
      <c r="R16" s="87">
        <v>560</v>
      </c>
      <c r="S16" s="90" t="str">
        <f t="shared" si="6"/>
        <v>Ch</v>
      </c>
      <c r="T16" s="48">
        <f>LOOKUP(R16,{100,200,300,350,400,500,600,700,800,900},{-31.15,-31.15,-20,-20,0,3.75,3.75,12.75,12.75,12.75})</f>
        <v>3.75</v>
      </c>
      <c r="U16" s="55">
        <f t="shared" si="7"/>
        <v>49.922999999999995</v>
      </c>
      <c r="V16" s="49" t="str">
        <f t="shared" si="8"/>
        <v>N</v>
      </c>
      <c r="W16" s="58">
        <f t="shared" si="9"/>
        <v>193.37</v>
      </c>
      <c r="X16" s="59">
        <f t="shared" si="10"/>
        <v>1295.579</v>
      </c>
      <c r="Y16" s="16"/>
      <c r="Z16" s="67" t="s">
        <v>53</v>
      </c>
      <c r="AA16" s="67" t="s">
        <v>54</v>
      </c>
    </row>
    <row r="17" spans="1:27" x14ac:dyDescent="0.25">
      <c r="A17" s="52">
        <v>506</v>
      </c>
      <c r="B17" s="83" t="s">
        <v>85</v>
      </c>
      <c r="C17" s="53"/>
      <c r="D17" s="75">
        <v>1307</v>
      </c>
      <c r="E17" s="40">
        <f t="shared" si="0"/>
        <v>187.81</v>
      </c>
      <c r="F17" s="40" t="s">
        <v>136</v>
      </c>
      <c r="G17" s="76">
        <v>720</v>
      </c>
      <c r="H17" s="54">
        <f t="shared" si="1"/>
        <v>55.087987758224941</v>
      </c>
      <c r="I17" s="77">
        <v>0.3</v>
      </c>
      <c r="J17" s="78">
        <v>2</v>
      </c>
      <c r="K17" s="77">
        <v>10.7</v>
      </c>
      <c r="L17" s="55">
        <f t="shared" si="2"/>
        <v>1.4861111111111109</v>
      </c>
      <c r="M17" s="55">
        <f t="shared" si="3"/>
        <v>2.9620000000000002</v>
      </c>
      <c r="N17" s="44">
        <f t="shared" si="4"/>
        <v>1.81</v>
      </c>
      <c r="O17" s="56" t="s">
        <v>33</v>
      </c>
      <c r="P17" s="57" t="s">
        <v>6</v>
      </c>
      <c r="Q17" s="47">
        <f t="shared" si="5"/>
        <v>0</v>
      </c>
      <c r="R17" s="56">
        <v>540</v>
      </c>
      <c r="S17" s="90" t="str">
        <f t="shared" si="6"/>
        <v>Ch</v>
      </c>
      <c r="T17" s="48">
        <f>LOOKUP(R17,{100,200,300,350,400,500,600,700,800,900},{-31.15,-31.15,-20,-20,0,3.75,3.75,12.75,12.75,12.75})</f>
        <v>3.75</v>
      </c>
      <c r="U17" s="55">
        <f t="shared" si="7"/>
        <v>49.904000000000003</v>
      </c>
      <c r="V17" s="49" t="str">
        <f t="shared" si="8"/>
        <v>N</v>
      </c>
      <c r="W17" s="58">
        <f t="shared" si="9"/>
        <v>193.37</v>
      </c>
      <c r="X17" s="59">
        <f t="shared" si="10"/>
        <v>1392.2639999999999</v>
      </c>
      <c r="Y17" s="16"/>
      <c r="Z17" s="68"/>
      <c r="AA17" s="69"/>
    </row>
    <row r="18" spans="1:27" x14ac:dyDescent="0.25">
      <c r="A18" s="52">
        <v>477</v>
      </c>
      <c r="B18" s="83" t="s">
        <v>91</v>
      </c>
      <c r="C18" s="53"/>
      <c r="D18" s="75">
        <v>1215</v>
      </c>
      <c r="E18" s="40">
        <f t="shared" si="0"/>
        <v>187.81</v>
      </c>
      <c r="F18" s="40" t="s">
        <v>136</v>
      </c>
      <c r="G18" s="76">
        <v>813</v>
      </c>
      <c r="H18" s="54">
        <f t="shared" si="1"/>
        <v>66.913580246913583</v>
      </c>
      <c r="I18" s="77">
        <v>0.45</v>
      </c>
      <c r="J18" s="78">
        <v>2.5</v>
      </c>
      <c r="K18" s="77">
        <v>13.1</v>
      </c>
      <c r="L18" s="55">
        <f t="shared" si="2"/>
        <v>1.6113161131611313</v>
      </c>
      <c r="M18" s="55">
        <f t="shared" si="3"/>
        <v>3.0223999999999993</v>
      </c>
      <c r="N18" s="44">
        <f t="shared" si="4"/>
        <v>0</v>
      </c>
      <c r="O18" s="56" t="s">
        <v>33</v>
      </c>
      <c r="P18" s="57" t="s">
        <v>6</v>
      </c>
      <c r="Q18" s="47">
        <f t="shared" si="5"/>
        <v>0</v>
      </c>
      <c r="R18" s="56">
        <v>620</v>
      </c>
      <c r="S18" s="90" t="str">
        <f t="shared" si="6"/>
        <v>Ch+</v>
      </c>
      <c r="T18" s="48">
        <f>LOOKUP(R18,{100,200,300,350,400,500,600,700,800,900},{-31.15,-31.15,-20,-20,0,3.75,3.75,12.75,12.75,12.75})</f>
        <v>3.75</v>
      </c>
      <c r="U18" s="55">
        <f t="shared" si="7"/>
        <v>49.717100000000002</v>
      </c>
      <c r="V18" s="49" t="str">
        <f t="shared" si="8"/>
        <v>N</v>
      </c>
      <c r="W18" s="58">
        <f t="shared" si="9"/>
        <v>191.56</v>
      </c>
      <c r="X18" s="59">
        <f t="shared" si="10"/>
        <v>1557.3828000000001</v>
      </c>
      <c r="Y18" s="16"/>
      <c r="Z18" s="68" t="s">
        <v>13</v>
      </c>
      <c r="AA18" s="70">
        <v>187.81</v>
      </c>
    </row>
    <row r="19" spans="1:27" x14ac:dyDescent="0.25">
      <c r="A19" s="52">
        <v>373</v>
      </c>
      <c r="B19" s="83" t="s">
        <v>119</v>
      </c>
      <c r="C19" s="53"/>
      <c r="D19" s="75">
        <v>1220</v>
      </c>
      <c r="E19" s="40">
        <f t="shared" si="0"/>
        <v>187.81</v>
      </c>
      <c r="F19" s="40" t="s">
        <v>136</v>
      </c>
      <c r="G19" s="76">
        <v>766</v>
      </c>
      <c r="H19" s="54">
        <f t="shared" si="1"/>
        <v>62.786885245901637</v>
      </c>
      <c r="I19" s="77">
        <v>0.35</v>
      </c>
      <c r="J19" s="78">
        <v>2.5</v>
      </c>
      <c r="K19" s="77">
        <v>11.7</v>
      </c>
      <c r="L19" s="55">
        <f t="shared" si="2"/>
        <v>1.5274151436031331</v>
      </c>
      <c r="M19" s="55">
        <f t="shared" si="3"/>
        <v>3.0418000000000003</v>
      </c>
      <c r="N19" s="44">
        <f t="shared" si="4"/>
        <v>0</v>
      </c>
      <c r="O19" s="56" t="s">
        <v>33</v>
      </c>
      <c r="P19" s="57" t="s">
        <v>6</v>
      </c>
      <c r="Q19" s="47">
        <f t="shared" si="5"/>
        <v>0</v>
      </c>
      <c r="R19" s="56">
        <v>620</v>
      </c>
      <c r="S19" s="90" t="str">
        <f t="shared" si="6"/>
        <v>Ch+</v>
      </c>
      <c r="T19" s="48">
        <f>LOOKUP(R19,{100,200,300,350,400,500,600,700,800,900},{-31.15,-31.15,-20,-20,0,3.75,3.75,12.75,12.75,12.75})</f>
        <v>3.75</v>
      </c>
      <c r="U19" s="55">
        <f t="shared" si="7"/>
        <v>49.696200000000005</v>
      </c>
      <c r="V19" s="49" t="str">
        <f t="shared" si="8"/>
        <v>N</v>
      </c>
      <c r="W19" s="58">
        <f t="shared" si="9"/>
        <v>191.56</v>
      </c>
      <c r="X19" s="59">
        <f t="shared" si="10"/>
        <v>1467.3496</v>
      </c>
      <c r="Y19" s="16"/>
      <c r="Z19" s="68"/>
      <c r="AA19" s="69"/>
    </row>
    <row r="20" spans="1:27" x14ac:dyDescent="0.25">
      <c r="A20" s="52">
        <v>237</v>
      </c>
      <c r="B20" s="83" t="s">
        <v>112</v>
      </c>
      <c r="C20" s="53"/>
      <c r="D20" s="75">
        <v>1446</v>
      </c>
      <c r="E20" s="40">
        <f t="shared" si="0"/>
        <v>187.81</v>
      </c>
      <c r="F20" s="40" t="s">
        <v>136</v>
      </c>
      <c r="G20" s="76">
        <v>867</v>
      </c>
      <c r="H20" s="54">
        <f t="shared" si="1"/>
        <v>59.95850622406639</v>
      </c>
      <c r="I20" s="77">
        <v>0.3</v>
      </c>
      <c r="J20" s="78">
        <v>2.5</v>
      </c>
      <c r="K20" s="77">
        <v>12.5</v>
      </c>
      <c r="L20" s="55">
        <f t="shared" si="2"/>
        <v>1.441753171856978</v>
      </c>
      <c r="M20" s="55">
        <f t="shared" si="3"/>
        <v>3.0446</v>
      </c>
      <c r="N20" s="44">
        <f t="shared" si="4"/>
        <v>0</v>
      </c>
      <c r="O20" s="56" t="s">
        <v>33</v>
      </c>
      <c r="P20" s="57" t="s">
        <v>6</v>
      </c>
      <c r="Q20" s="47">
        <f t="shared" si="5"/>
        <v>0</v>
      </c>
      <c r="R20" s="56">
        <v>540</v>
      </c>
      <c r="S20" s="90" t="str">
        <f t="shared" si="6"/>
        <v>Ch</v>
      </c>
      <c r="T20" s="48">
        <f>LOOKUP(R20,{100,200,300,350,400,500,600,700,800,900},{-31.15,-31.15,-20,-20,0,3.75,3.75,12.75,12.75,12.75})</f>
        <v>3.75</v>
      </c>
      <c r="U20" s="55">
        <f t="shared" si="7"/>
        <v>49.637900000000002</v>
      </c>
      <c r="V20" s="49" t="str">
        <f t="shared" si="8"/>
        <v>N</v>
      </c>
      <c r="W20" s="58">
        <f t="shared" si="9"/>
        <v>191.56</v>
      </c>
      <c r="X20" s="59">
        <f t="shared" si="10"/>
        <v>1660.8252</v>
      </c>
      <c r="Y20" s="16"/>
      <c r="Z20" s="68" t="s">
        <v>55</v>
      </c>
      <c r="AA20" s="69" t="s">
        <v>56</v>
      </c>
    </row>
    <row r="21" spans="1:27" x14ac:dyDescent="0.25">
      <c r="A21" s="52">
        <v>236</v>
      </c>
      <c r="B21" s="83" t="s">
        <v>103</v>
      </c>
      <c r="C21" s="53"/>
      <c r="D21" s="86">
        <v>1238</v>
      </c>
      <c r="E21" s="40">
        <f t="shared" si="0"/>
        <v>187.81</v>
      </c>
      <c r="F21" s="40" t="s">
        <v>136</v>
      </c>
      <c r="G21" s="87">
        <v>758</v>
      </c>
      <c r="H21" s="54">
        <f t="shared" si="1"/>
        <v>61.227786752827143</v>
      </c>
      <c r="I21" s="88">
        <v>0.45</v>
      </c>
      <c r="J21" s="89">
        <v>2.5</v>
      </c>
      <c r="K21" s="89">
        <v>12.3</v>
      </c>
      <c r="L21" s="55">
        <f t="shared" si="2"/>
        <v>1.6226912928759896</v>
      </c>
      <c r="M21" s="55">
        <f t="shared" si="3"/>
        <v>3.0693999999999995</v>
      </c>
      <c r="N21" s="44">
        <f t="shared" si="4"/>
        <v>0</v>
      </c>
      <c r="O21" s="56" t="s">
        <v>33</v>
      </c>
      <c r="P21" s="57" t="s">
        <v>6</v>
      </c>
      <c r="Q21" s="47">
        <f t="shared" si="5"/>
        <v>0</v>
      </c>
      <c r="R21" s="87">
        <v>540</v>
      </c>
      <c r="S21" s="90" t="str">
        <f t="shared" si="6"/>
        <v>Ch</v>
      </c>
      <c r="T21" s="48">
        <f>LOOKUP(R21,{100,200,300,350,400,500,600,700,800,900},{-31.15,-31.15,-20,-20,0,3.75,3.75,12.75,12.75,12.75})</f>
        <v>3.75</v>
      </c>
      <c r="U21" s="55">
        <f t="shared" si="7"/>
        <v>49.636600000000001</v>
      </c>
      <c r="V21" s="49" t="str">
        <f t="shared" si="8"/>
        <v>N</v>
      </c>
      <c r="W21" s="58">
        <f t="shared" si="9"/>
        <v>191.56</v>
      </c>
      <c r="X21" s="59">
        <f t="shared" si="10"/>
        <v>1452.0247999999999</v>
      </c>
      <c r="Y21" s="16"/>
      <c r="Z21" s="68">
        <v>1</v>
      </c>
      <c r="AA21" s="70">
        <v>3.69</v>
      </c>
    </row>
    <row r="22" spans="1:27" x14ac:dyDescent="0.25">
      <c r="A22" s="52">
        <v>461</v>
      </c>
      <c r="B22" s="83" t="s">
        <v>135</v>
      </c>
      <c r="C22" s="53"/>
      <c r="D22" s="86">
        <v>1309</v>
      </c>
      <c r="E22" s="40">
        <f t="shared" si="0"/>
        <v>187.81</v>
      </c>
      <c r="F22" s="40" t="s">
        <v>136</v>
      </c>
      <c r="G22" s="87">
        <v>836</v>
      </c>
      <c r="H22" s="54">
        <f t="shared" si="1"/>
        <v>63.865546218487388</v>
      </c>
      <c r="I22" s="88">
        <v>0.5</v>
      </c>
      <c r="J22" s="89">
        <v>2.5</v>
      </c>
      <c r="K22" s="89">
        <v>13.5</v>
      </c>
      <c r="L22" s="55">
        <f t="shared" si="2"/>
        <v>1.6148325358851676</v>
      </c>
      <c r="M22" s="55">
        <f t="shared" si="3"/>
        <v>3.1067999999999998</v>
      </c>
      <c r="N22" s="44">
        <f t="shared" si="4"/>
        <v>0</v>
      </c>
      <c r="O22" s="56" t="s">
        <v>33</v>
      </c>
      <c r="P22" s="57" t="s">
        <v>6</v>
      </c>
      <c r="Q22" s="47">
        <f t="shared" si="5"/>
        <v>0</v>
      </c>
      <c r="R22" s="87">
        <v>540</v>
      </c>
      <c r="S22" s="90" t="str">
        <f t="shared" si="6"/>
        <v>Ch</v>
      </c>
      <c r="T22" s="48">
        <f>LOOKUP(R22,{100,200,300,350,400,500,600,700,800,900},{-31.15,-31.15,-20,-20,0,3.75,3.75,12.75,12.75,12.75})</f>
        <v>3.75</v>
      </c>
      <c r="U22" s="55">
        <f t="shared" si="7"/>
        <v>49.510200000000005</v>
      </c>
      <c r="V22" s="49" t="str">
        <f t="shared" si="8"/>
        <v>N</v>
      </c>
      <c r="W22" s="58">
        <f t="shared" si="9"/>
        <v>191.56</v>
      </c>
      <c r="X22" s="59">
        <f t="shared" si="10"/>
        <v>1601.4415999999999</v>
      </c>
      <c r="Y22" s="16"/>
      <c r="Z22" s="68">
        <v>2</v>
      </c>
      <c r="AA22" s="70">
        <v>1.81</v>
      </c>
    </row>
    <row r="23" spans="1:27" x14ac:dyDescent="0.25">
      <c r="A23" s="52">
        <v>589</v>
      </c>
      <c r="B23" s="83" t="s">
        <v>122</v>
      </c>
      <c r="C23" s="53"/>
      <c r="D23" s="86">
        <v>1214</v>
      </c>
      <c r="E23" s="40">
        <f t="shared" si="0"/>
        <v>187.81</v>
      </c>
      <c r="F23" s="40" t="s">
        <v>136</v>
      </c>
      <c r="G23" s="87">
        <v>714</v>
      </c>
      <c r="H23" s="54">
        <f t="shared" si="1"/>
        <v>58.813838550247119</v>
      </c>
      <c r="I23" s="88">
        <v>0.3</v>
      </c>
      <c r="J23" s="89">
        <v>2</v>
      </c>
      <c r="K23" s="89">
        <v>10</v>
      </c>
      <c r="L23" s="55">
        <f t="shared" si="2"/>
        <v>1.400560224089636</v>
      </c>
      <c r="M23" s="55">
        <f t="shared" si="3"/>
        <v>3.1631999999999998</v>
      </c>
      <c r="N23" s="44">
        <f t="shared" si="4"/>
        <v>0</v>
      </c>
      <c r="O23" s="56" t="s">
        <v>33</v>
      </c>
      <c r="P23" s="57" t="s">
        <v>6</v>
      </c>
      <c r="Q23" s="47">
        <f t="shared" si="5"/>
        <v>0</v>
      </c>
      <c r="R23" s="87">
        <v>620</v>
      </c>
      <c r="S23" s="90" t="str">
        <f t="shared" si="6"/>
        <v>Ch+</v>
      </c>
      <c r="T23" s="48">
        <f>LOOKUP(R23,{100,200,300,350,400,500,600,700,800,900},{-31.15,-31.15,-20,-20,0,3.75,3.75,12.75,12.75,12.75})</f>
        <v>3.75</v>
      </c>
      <c r="U23" s="55">
        <f t="shared" si="7"/>
        <v>49.441800000000001</v>
      </c>
      <c r="V23" s="49" t="str">
        <f t="shared" si="8"/>
        <v>N</v>
      </c>
      <c r="W23" s="58">
        <f t="shared" si="9"/>
        <v>191.56</v>
      </c>
      <c r="X23" s="59">
        <f t="shared" si="10"/>
        <v>1367.7384</v>
      </c>
      <c r="Y23" s="16"/>
      <c r="Z23" s="68">
        <v>3</v>
      </c>
      <c r="AA23" s="70">
        <v>0</v>
      </c>
    </row>
    <row r="24" spans="1:27" x14ac:dyDescent="0.25">
      <c r="A24" s="52">
        <v>202</v>
      </c>
      <c r="B24" s="83" t="s">
        <v>115</v>
      </c>
      <c r="C24" s="53"/>
      <c r="D24" s="75">
        <v>1207</v>
      </c>
      <c r="E24" s="40">
        <f t="shared" si="0"/>
        <v>187.81</v>
      </c>
      <c r="F24" s="40" t="s">
        <v>136</v>
      </c>
      <c r="G24" s="76">
        <v>784</v>
      </c>
      <c r="H24" s="54">
        <f t="shared" si="1"/>
        <v>64.954432477216244</v>
      </c>
      <c r="I24" s="77">
        <v>0.45</v>
      </c>
      <c r="J24" s="78">
        <v>2.5</v>
      </c>
      <c r="K24" s="77">
        <v>12.3</v>
      </c>
      <c r="L24" s="55">
        <f t="shared" si="2"/>
        <v>1.5688775510204083</v>
      </c>
      <c r="M24" s="55">
        <f t="shared" si="3"/>
        <v>3.1682000000000001</v>
      </c>
      <c r="N24" s="44">
        <f t="shared" si="4"/>
        <v>0</v>
      </c>
      <c r="O24" s="56" t="s">
        <v>33</v>
      </c>
      <c r="P24" s="57" t="s">
        <v>6</v>
      </c>
      <c r="Q24" s="47">
        <f t="shared" si="5"/>
        <v>0</v>
      </c>
      <c r="R24" s="56">
        <v>540</v>
      </c>
      <c r="S24" s="90" t="str">
        <f t="shared" si="6"/>
        <v>Ch</v>
      </c>
      <c r="T24" s="48">
        <f>LOOKUP(R24,{100,200,300,350,400,500,600,700,800,900},{-31.15,-31.15,-20,-20,0,3.75,3.75,12.75,12.75,12.75})</f>
        <v>3.75</v>
      </c>
      <c r="U24" s="55">
        <f t="shared" si="7"/>
        <v>49.394800000000004</v>
      </c>
      <c r="V24" s="49" t="str">
        <f t="shared" si="8"/>
        <v>N</v>
      </c>
      <c r="W24" s="58">
        <f t="shared" si="9"/>
        <v>191.56</v>
      </c>
      <c r="X24" s="59">
        <f t="shared" si="10"/>
        <v>1501.8304000000001</v>
      </c>
      <c r="Y24" s="16"/>
      <c r="Z24" s="68">
        <v>4</v>
      </c>
      <c r="AA24" s="71">
        <v>-11.67</v>
      </c>
    </row>
    <row r="25" spans="1:27" x14ac:dyDescent="0.25">
      <c r="A25" s="52">
        <v>462</v>
      </c>
      <c r="B25" s="83" t="s">
        <v>94</v>
      </c>
      <c r="C25" s="53"/>
      <c r="D25" s="75">
        <v>1369</v>
      </c>
      <c r="E25" s="40">
        <f t="shared" si="0"/>
        <v>187.81</v>
      </c>
      <c r="F25" s="40" t="s">
        <v>136</v>
      </c>
      <c r="G25" s="76">
        <v>871</v>
      </c>
      <c r="H25" s="54">
        <f t="shared" si="1"/>
        <v>63.623082542001463</v>
      </c>
      <c r="I25" s="77">
        <v>0.35</v>
      </c>
      <c r="J25" s="78">
        <v>2.5</v>
      </c>
      <c r="K25" s="77">
        <v>12.5</v>
      </c>
      <c r="L25" s="55">
        <f t="shared" si="2"/>
        <v>1.4351320321469574</v>
      </c>
      <c r="M25" s="55">
        <f t="shared" si="3"/>
        <v>3.1848000000000001</v>
      </c>
      <c r="N25" s="44">
        <f t="shared" si="4"/>
        <v>0</v>
      </c>
      <c r="O25" s="56" t="s">
        <v>33</v>
      </c>
      <c r="P25" s="57" t="s">
        <v>6</v>
      </c>
      <c r="Q25" s="47">
        <f t="shared" si="5"/>
        <v>0</v>
      </c>
      <c r="R25" s="56">
        <v>660</v>
      </c>
      <c r="S25" s="90" t="str">
        <f t="shared" si="6"/>
        <v>Ch+</v>
      </c>
      <c r="T25" s="48">
        <f>LOOKUP(R25,{100,200,300,350,400,500,600,700,800,900},{-31.15,-31.15,-20,-20,0,3.75,3.75,12.75,12.75,12.75})</f>
        <v>3.75</v>
      </c>
      <c r="U25" s="55">
        <f t="shared" si="7"/>
        <v>49.311700000000002</v>
      </c>
      <c r="V25" s="49" t="str">
        <f t="shared" si="8"/>
        <v>N</v>
      </c>
      <c r="W25" s="58">
        <f t="shared" si="9"/>
        <v>191.56</v>
      </c>
      <c r="X25" s="59">
        <f t="shared" si="10"/>
        <v>1668.4875999999999</v>
      </c>
      <c r="Y25" s="16"/>
      <c r="Z25" s="68">
        <v>5</v>
      </c>
      <c r="AA25" s="71">
        <v>-16.579999999999998</v>
      </c>
    </row>
    <row r="26" spans="1:27" x14ac:dyDescent="0.25">
      <c r="A26" s="52">
        <v>248</v>
      </c>
      <c r="B26" s="83" t="s">
        <v>83</v>
      </c>
      <c r="C26" s="53"/>
      <c r="D26" s="86">
        <v>1139</v>
      </c>
      <c r="E26" s="40">
        <f t="shared" si="0"/>
        <v>187.81</v>
      </c>
      <c r="F26" s="40" t="s">
        <v>136</v>
      </c>
      <c r="G26" s="87">
        <v>681</v>
      </c>
      <c r="H26" s="54">
        <f t="shared" si="1"/>
        <v>59.789288849868306</v>
      </c>
      <c r="I26" s="88">
        <v>0.45</v>
      </c>
      <c r="J26" s="89">
        <v>2</v>
      </c>
      <c r="K26" s="89">
        <v>10.4</v>
      </c>
      <c r="L26" s="55">
        <f t="shared" si="2"/>
        <v>1.5271659324522762</v>
      </c>
      <c r="M26" s="55">
        <f t="shared" si="3"/>
        <v>3.2847999999999997</v>
      </c>
      <c r="N26" s="44">
        <f t="shared" si="4"/>
        <v>0</v>
      </c>
      <c r="O26" s="56" t="s">
        <v>33</v>
      </c>
      <c r="P26" s="57" t="s">
        <v>6</v>
      </c>
      <c r="Q26" s="47">
        <f t="shared" si="5"/>
        <v>0</v>
      </c>
      <c r="R26" s="87">
        <v>580</v>
      </c>
      <c r="S26" s="90" t="str">
        <f t="shared" si="6"/>
        <v>Ch</v>
      </c>
      <c r="T26" s="48">
        <f>LOOKUP(R26,{100,200,300,350,400,500,600,700,800,900},{-31.15,-31.15,-20,-20,0,3.75,3.75,12.75,12.75,12.75})</f>
        <v>3.75</v>
      </c>
      <c r="U26" s="55">
        <f t="shared" si="7"/>
        <v>49.177700000000002</v>
      </c>
      <c r="V26" s="49" t="str">
        <f t="shared" si="8"/>
        <v>N</v>
      </c>
      <c r="W26" s="58">
        <f t="shared" si="9"/>
        <v>191.56</v>
      </c>
      <c r="X26" s="59">
        <f t="shared" si="10"/>
        <v>1304.5236</v>
      </c>
      <c r="Y26" s="16"/>
      <c r="Z26" s="68"/>
      <c r="AA26" s="69"/>
    </row>
    <row r="27" spans="1:27" x14ac:dyDescent="0.25">
      <c r="A27" s="52">
        <v>344</v>
      </c>
      <c r="B27" s="83" t="s">
        <v>105</v>
      </c>
      <c r="C27" s="53"/>
      <c r="D27" s="75">
        <v>1217</v>
      </c>
      <c r="E27" s="40">
        <f t="shared" si="0"/>
        <v>187.81</v>
      </c>
      <c r="F27" s="40" t="s">
        <v>136</v>
      </c>
      <c r="G27" s="76">
        <v>734</v>
      </c>
      <c r="H27" s="54">
        <f t="shared" si="1"/>
        <v>60.312243221035331</v>
      </c>
      <c r="I27" s="77">
        <v>0.55000000000000004</v>
      </c>
      <c r="J27" s="78">
        <v>2</v>
      </c>
      <c r="K27" s="77">
        <v>11.6</v>
      </c>
      <c r="L27" s="55">
        <f t="shared" si="2"/>
        <v>1.5803814713896458</v>
      </c>
      <c r="M27" s="55">
        <f t="shared" si="3"/>
        <v>3.3522000000000007</v>
      </c>
      <c r="N27" s="44">
        <f t="shared" si="4"/>
        <v>0</v>
      </c>
      <c r="O27" s="56" t="s">
        <v>33</v>
      </c>
      <c r="P27" s="57" t="s">
        <v>6</v>
      </c>
      <c r="Q27" s="47">
        <f t="shared" si="5"/>
        <v>0</v>
      </c>
      <c r="R27" s="56">
        <v>540</v>
      </c>
      <c r="S27" s="90" t="str">
        <f t="shared" si="6"/>
        <v>Ch</v>
      </c>
      <c r="T27" s="48">
        <f>LOOKUP(R27,{100,200,300,350,400,500,600,700,800,900},{-31.15,-31.15,-20,-20,0,3.75,3.75,12.75,12.75,12.75})</f>
        <v>3.75</v>
      </c>
      <c r="U27" s="55">
        <f t="shared" si="7"/>
        <v>48.994799999999998</v>
      </c>
      <c r="V27" s="49" t="str">
        <f t="shared" si="8"/>
        <v>N</v>
      </c>
      <c r="W27" s="58">
        <f t="shared" si="9"/>
        <v>191.56</v>
      </c>
      <c r="X27" s="59">
        <f t="shared" si="10"/>
        <v>1406.0504000000001</v>
      </c>
      <c r="Y27" s="16"/>
      <c r="Z27" s="68" t="s">
        <v>57</v>
      </c>
      <c r="AA27" s="69" t="s">
        <v>56</v>
      </c>
    </row>
    <row r="28" spans="1:27" x14ac:dyDescent="0.25">
      <c r="A28" s="52">
        <v>205</v>
      </c>
      <c r="B28" s="83" t="s">
        <v>121</v>
      </c>
      <c r="C28" s="53"/>
      <c r="D28" s="86">
        <v>1200</v>
      </c>
      <c r="E28" s="40">
        <f t="shared" si="0"/>
        <v>187.81</v>
      </c>
      <c r="F28" s="40" t="s">
        <v>136</v>
      </c>
      <c r="G28" s="87">
        <v>734</v>
      </c>
      <c r="H28" s="54">
        <f t="shared" si="1"/>
        <v>61.166666666666671</v>
      </c>
      <c r="I28" s="88">
        <v>0.45</v>
      </c>
      <c r="J28" s="89">
        <v>2</v>
      </c>
      <c r="K28" s="89">
        <v>10.8</v>
      </c>
      <c r="L28" s="55">
        <f t="shared" si="2"/>
        <v>1.4713896457765669</v>
      </c>
      <c r="M28" s="55">
        <f t="shared" si="3"/>
        <v>3.3582000000000001</v>
      </c>
      <c r="N28" s="44">
        <f t="shared" si="4"/>
        <v>0</v>
      </c>
      <c r="O28" s="56" t="s">
        <v>33</v>
      </c>
      <c r="P28" s="57" t="s">
        <v>6</v>
      </c>
      <c r="Q28" s="47">
        <f t="shared" si="5"/>
        <v>0</v>
      </c>
      <c r="R28" s="87">
        <v>540</v>
      </c>
      <c r="S28" s="90" t="str">
        <f t="shared" si="6"/>
        <v>Ch</v>
      </c>
      <c r="T28" s="48">
        <f>LOOKUP(R28,{100,200,300,350,400,500,600,700,800,900},{-31.15,-31.15,-20,-20,0,3.75,3.75,12.75,12.75,12.75})</f>
        <v>3.75</v>
      </c>
      <c r="U28" s="55">
        <f t="shared" si="7"/>
        <v>48.980800000000002</v>
      </c>
      <c r="V28" s="49" t="str">
        <f t="shared" si="8"/>
        <v>N</v>
      </c>
      <c r="W28" s="58">
        <f t="shared" si="9"/>
        <v>191.56</v>
      </c>
      <c r="X28" s="59">
        <f t="shared" si="10"/>
        <v>1406.0504000000001</v>
      </c>
      <c r="Y28" s="16"/>
      <c r="Z28" s="68" t="s">
        <v>58</v>
      </c>
      <c r="AA28" s="70">
        <v>12.75</v>
      </c>
    </row>
    <row r="29" spans="1:27" x14ac:dyDescent="0.25">
      <c r="A29" s="52">
        <v>307</v>
      </c>
      <c r="B29" s="83" t="s">
        <v>93</v>
      </c>
      <c r="C29" s="53"/>
      <c r="D29" s="86">
        <v>1173</v>
      </c>
      <c r="E29" s="40">
        <f t="shared" si="0"/>
        <v>187.81</v>
      </c>
      <c r="F29" s="40" t="s">
        <v>136</v>
      </c>
      <c r="G29" s="87">
        <v>726</v>
      </c>
      <c r="H29" s="54">
        <f t="shared" si="1"/>
        <v>61.892583120204606</v>
      </c>
      <c r="I29" s="88">
        <v>0.45</v>
      </c>
      <c r="J29" s="89">
        <v>2.5</v>
      </c>
      <c r="K29" s="89">
        <v>11</v>
      </c>
      <c r="L29" s="55">
        <f t="shared" si="2"/>
        <v>1.5151515151515151</v>
      </c>
      <c r="M29" s="55">
        <f t="shared" si="3"/>
        <v>3.3637999999999999</v>
      </c>
      <c r="N29" s="44">
        <f t="shared" si="4"/>
        <v>0</v>
      </c>
      <c r="O29" s="56" t="s">
        <v>33</v>
      </c>
      <c r="P29" s="57" t="s">
        <v>6</v>
      </c>
      <c r="Q29" s="47">
        <f t="shared" si="5"/>
        <v>0</v>
      </c>
      <c r="R29" s="87">
        <v>580</v>
      </c>
      <c r="S29" s="90" t="str">
        <f t="shared" si="6"/>
        <v>Ch</v>
      </c>
      <c r="T29" s="48">
        <f>LOOKUP(R29,{100,200,300,350,400,500,600,700,800,900},{-31.15,-31.15,-20,-20,0,3.75,3.75,12.75,12.75,12.75})</f>
        <v>3.75</v>
      </c>
      <c r="U29" s="55">
        <f t="shared" si="7"/>
        <v>48.972200000000001</v>
      </c>
      <c r="V29" s="49" t="str">
        <f t="shared" si="8"/>
        <v>N</v>
      </c>
      <c r="W29" s="58">
        <f t="shared" si="9"/>
        <v>191.56</v>
      </c>
      <c r="X29" s="59">
        <f t="shared" si="10"/>
        <v>1390.7256</v>
      </c>
      <c r="Y29" s="16"/>
      <c r="Z29" s="68" t="s">
        <v>59</v>
      </c>
      <c r="AA29" s="70">
        <v>3.75</v>
      </c>
    </row>
    <row r="30" spans="1:27" x14ac:dyDescent="0.25">
      <c r="A30" s="52">
        <v>238</v>
      </c>
      <c r="B30" s="83" t="s">
        <v>78</v>
      </c>
      <c r="C30" s="53"/>
      <c r="D30" s="86">
        <v>1244</v>
      </c>
      <c r="E30" s="40">
        <f t="shared" si="0"/>
        <v>187.81</v>
      </c>
      <c r="F30" s="40" t="s">
        <v>136</v>
      </c>
      <c r="G30" s="87">
        <v>777</v>
      </c>
      <c r="H30" s="54">
        <f t="shared" si="1"/>
        <v>62.459807073954984</v>
      </c>
      <c r="I30" s="88">
        <v>0.4</v>
      </c>
      <c r="J30" s="89">
        <v>3</v>
      </c>
      <c r="K30" s="89">
        <v>11.4</v>
      </c>
      <c r="L30" s="55">
        <f t="shared" si="2"/>
        <v>1.4671814671814674</v>
      </c>
      <c r="M30" s="55">
        <f t="shared" si="3"/>
        <v>3.4045999999999998</v>
      </c>
      <c r="N30" s="44">
        <f t="shared" si="4"/>
        <v>0</v>
      </c>
      <c r="O30" s="56" t="s">
        <v>33</v>
      </c>
      <c r="P30" s="57" t="s">
        <v>6</v>
      </c>
      <c r="Q30" s="47">
        <f t="shared" si="5"/>
        <v>0</v>
      </c>
      <c r="R30" s="87">
        <v>560</v>
      </c>
      <c r="S30" s="90" t="str">
        <f t="shared" si="6"/>
        <v>Ch</v>
      </c>
      <c r="T30" s="48">
        <f>LOOKUP(R30,{100,200,300,350,400,500,600,700,800,900},{-31.15,-31.15,-20,-20,0,3.75,3.75,12.75,12.75,12.75})</f>
        <v>3.75</v>
      </c>
      <c r="U30" s="55">
        <f t="shared" si="7"/>
        <v>48.851900000000001</v>
      </c>
      <c r="V30" s="49" t="str">
        <f t="shared" si="8"/>
        <v>N</v>
      </c>
      <c r="W30" s="58">
        <f t="shared" si="9"/>
        <v>191.56</v>
      </c>
      <c r="X30" s="59">
        <f t="shared" si="10"/>
        <v>1488.4212</v>
      </c>
      <c r="Y30" s="16"/>
      <c r="Z30" s="68" t="s">
        <v>60</v>
      </c>
      <c r="AA30" s="70">
        <v>0</v>
      </c>
    </row>
    <row r="31" spans="1:27" x14ac:dyDescent="0.25">
      <c r="A31" s="52">
        <v>223</v>
      </c>
      <c r="B31" s="83" t="s">
        <v>75</v>
      </c>
      <c r="C31" s="53"/>
      <c r="D31" s="86">
        <v>1125</v>
      </c>
      <c r="E31" s="40">
        <f t="shared" si="0"/>
        <v>187.81</v>
      </c>
      <c r="F31" s="40" t="s">
        <v>136</v>
      </c>
      <c r="G31" s="87">
        <v>675</v>
      </c>
      <c r="H31" s="54">
        <f t="shared" si="1"/>
        <v>60</v>
      </c>
      <c r="I31" s="88">
        <v>0.4</v>
      </c>
      <c r="J31" s="89">
        <v>3</v>
      </c>
      <c r="K31" s="89">
        <v>10</v>
      </c>
      <c r="L31" s="55">
        <f t="shared" si="2"/>
        <v>1.4814814814814814</v>
      </c>
      <c r="M31" s="55">
        <f t="shared" si="3"/>
        <v>3.464999999999999</v>
      </c>
      <c r="N31" s="44">
        <f t="shared" si="4"/>
        <v>0</v>
      </c>
      <c r="O31" s="56" t="s">
        <v>33</v>
      </c>
      <c r="P31" s="57" t="s">
        <v>6</v>
      </c>
      <c r="Q31" s="47">
        <f t="shared" si="5"/>
        <v>0</v>
      </c>
      <c r="R31" s="87">
        <v>520</v>
      </c>
      <c r="S31" s="90" t="str">
        <f t="shared" si="6"/>
        <v>Ch</v>
      </c>
      <c r="T31" s="48">
        <f>LOOKUP(R31,{100,200,300,350,400,500,600,700,800,900},{-31.15,-31.15,-20,-20,0,3.75,3.75,12.75,12.75,12.75})</f>
        <v>3.75</v>
      </c>
      <c r="U31" s="55">
        <f t="shared" si="7"/>
        <v>48.764500000000005</v>
      </c>
      <c r="V31" s="49" t="str">
        <f t="shared" si="8"/>
        <v>N</v>
      </c>
      <c r="W31" s="58">
        <f t="shared" si="9"/>
        <v>191.56</v>
      </c>
      <c r="X31" s="59">
        <f t="shared" si="10"/>
        <v>1293.03</v>
      </c>
      <c r="Y31" s="16"/>
      <c r="Z31" s="68" t="s">
        <v>61</v>
      </c>
      <c r="AA31" s="71">
        <v>-20</v>
      </c>
    </row>
    <row r="32" spans="1:27" x14ac:dyDescent="0.25">
      <c r="A32" s="52">
        <v>218</v>
      </c>
      <c r="B32" s="83" t="s">
        <v>95</v>
      </c>
      <c r="C32" s="53"/>
      <c r="D32" s="75">
        <v>1191</v>
      </c>
      <c r="E32" s="40">
        <f t="shared" si="0"/>
        <v>187.81</v>
      </c>
      <c r="F32" s="40" t="s">
        <v>136</v>
      </c>
      <c r="G32" s="76">
        <v>804</v>
      </c>
      <c r="H32" s="54">
        <f t="shared" si="1"/>
        <v>67.506297229219143</v>
      </c>
      <c r="I32" s="77">
        <v>0.5</v>
      </c>
      <c r="J32" s="78">
        <v>3</v>
      </c>
      <c r="K32" s="77">
        <v>12.1</v>
      </c>
      <c r="L32" s="55">
        <f t="shared" si="2"/>
        <v>1.5049751243781095</v>
      </c>
      <c r="M32" s="55">
        <f t="shared" si="3"/>
        <v>3.5331999999999999</v>
      </c>
      <c r="N32" s="44">
        <f t="shared" si="4"/>
        <v>0</v>
      </c>
      <c r="O32" s="56" t="s">
        <v>33</v>
      </c>
      <c r="P32" s="57" t="s">
        <v>6</v>
      </c>
      <c r="Q32" s="47">
        <f t="shared" si="5"/>
        <v>0</v>
      </c>
      <c r="R32" s="56">
        <v>660</v>
      </c>
      <c r="S32" s="90" t="str">
        <f t="shared" si="6"/>
        <v>Ch+</v>
      </c>
      <c r="T32" s="48">
        <f>LOOKUP(R32,{100,200,300,350,400,500,600,700,800,900},{-31.15,-31.15,-20,-20,0,3.75,3.75,12.75,12.75,12.75})</f>
        <v>3.75</v>
      </c>
      <c r="U32" s="55">
        <f t="shared" si="7"/>
        <v>48.540800000000004</v>
      </c>
      <c r="V32" s="49" t="str">
        <f t="shared" si="8"/>
        <v>N</v>
      </c>
      <c r="W32" s="58">
        <f t="shared" si="9"/>
        <v>191.56</v>
      </c>
      <c r="X32" s="59">
        <f t="shared" si="10"/>
        <v>1540.1424</v>
      </c>
      <c r="Y32" s="16"/>
      <c r="Z32" s="68" t="s">
        <v>62</v>
      </c>
      <c r="AA32" s="71">
        <v>-31.15</v>
      </c>
    </row>
    <row r="33" spans="1:27" x14ac:dyDescent="0.25">
      <c r="A33" s="52">
        <v>243</v>
      </c>
      <c r="B33" s="83" t="s">
        <v>123</v>
      </c>
      <c r="C33" s="53"/>
      <c r="D33" s="75">
        <v>1241</v>
      </c>
      <c r="E33" s="40">
        <f t="shared" si="0"/>
        <v>187.81</v>
      </c>
      <c r="F33" s="40" t="s">
        <v>136</v>
      </c>
      <c r="G33" s="76">
        <v>760</v>
      </c>
      <c r="H33" s="54">
        <f t="shared" si="1"/>
        <v>61.240934730056409</v>
      </c>
      <c r="I33" s="77">
        <v>0.45</v>
      </c>
      <c r="J33" s="78">
        <v>2.5</v>
      </c>
      <c r="K33" s="77">
        <v>10.8</v>
      </c>
      <c r="L33" s="55">
        <f t="shared" si="2"/>
        <v>1.4210526315789476</v>
      </c>
      <c r="M33" s="55">
        <f t="shared" si="3"/>
        <v>3.5569999999999995</v>
      </c>
      <c r="N33" s="44">
        <f t="shared" si="4"/>
        <v>0</v>
      </c>
      <c r="O33" s="56" t="s">
        <v>33</v>
      </c>
      <c r="P33" s="57" t="s">
        <v>6</v>
      </c>
      <c r="Q33" s="47">
        <f t="shared" si="5"/>
        <v>0</v>
      </c>
      <c r="R33" s="56">
        <v>640</v>
      </c>
      <c r="S33" s="90" t="str">
        <f t="shared" si="6"/>
        <v>Ch+</v>
      </c>
      <c r="T33" s="48">
        <f>LOOKUP(R33,{100,200,300,350,400,500,600,700,800,900},{-31.15,-31.15,-20,-20,0,3.75,3.75,12.75,12.75,12.75})</f>
        <v>3.75</v>
      </c>
      <c r="U33" s="55">
        <f t="shared" si="7"/>
        <v>48.508000000000003</v>
      </c>
      <c r="V33" s="49" t="str">
        <f t="shared" si="8"/>
        <v>N</v>
      </c>
      <c r="W33" s="58">
        <f t="shared" si="9"/>
        <v>191.56</v>
      </c>
      <c r="X33" s="59">
        <f t="shared" si="10"/>
        <v>1455.856</v>
      </c>
      <c r="Y33" s="16"/>
      <c r="Z33" s="68"/>
      <c r="AA33" s="70"/>
    </row>
    <row r="34" spans="1:27" x14ac:dyDescent="0.25">
      <c r="A34" s="52">
        <v>598</v>
      </c>
      <c r="B34" s="83" t="s">
        <v>113</v>
      </c>
      <c r="C34" s="53"/>
      <c r="D34" s="75">
        <v>1279</v>
      </c>
      <c r="E34" s="40">
        <f t="shared" si="0"/>
        <v>187.81</v>
      </c>
      <c r="F34" s="40" t="s">
        <v>136</v>
      </c>
      <c r="G34" s="76">
        <v>827</v>
      </c>
      <c r="H34" s="54">
        <f t="shared" si="1"/>
        <v>64.659890539483982</v>
      </c>
      <c r="I34" s="77">
        <v>0.45</v>
      </c>
      <c r="J34" s="78">
        <v>2.5</v>
      </c>
      <c r="K34" s="77">
        <v>11.6</v>
      </c>
      <c r="L34" s="55">
        <f t="shared" si="2"/>
        <v>1.4026602176541718</v>
      </c>
      <c r="M34" s="55">
        <f t="shared" si="3"/>
        <v>3.5556000000000001</v>
      </c>
      <c r="N34" s="44">
        <f t="shared" si="4"/>
        <v>0</v>
      </c>
      <c r="O34" s="56" t="s">
        <v>33</v>
      </c>
      <c r="P34" s="57" t="s">
        <v>6</v>
      </c>
      <c r="Q34" s="47">
        <f t="shared" si="5"/>
        <v>0</v>
      </c>
      <c r="R34" s="56">
        <v>540</v>
      </c>
      <c r="S34" s="90" t="str">
        <f t="shared" si="6"/>
        <v>Ch</v>
      </c>
      <c r="T34" s="48">
        <f>LOOKUP(R34,{100,200,300,350,400,500,600,700,800,900},{-31.15,-31.15,-20,-20,0,3.75,3.75,12.75,12.75,12.75})</f>
        <v>3.75</v>
      </c>
      <c r="U34" s="55">
        <f t="shared" si="7"/>
        <v>48.476900000000001</v>
      </c>
      <c r="V34" s="49" t="str">
        <f t="shared" si="8"/>
        <v>N</v>
      </c>
      <c r="W34" s="58">
        <f t="shared" si="9"/>
        <v>191.56</v>
      </c>
      <c r="X34" s="59">
        <f t="shared" si="10"/>
        <v>1584.2012</v>
      </c>
      <c r="Y34" s="16"/>
      <c r="Z34" s="68" t="s">
        <v>63</v>
      </c>
      <c r="AA34" s="69" t="s">
        <v>56</v>
      </c>
    </row>
    <row r="35" spans="1:27" x14ac:dyDescent="0.25">
      <c r="A35" s="52">
        <v>340</v>
      </c>
      <c r="B35" s="83" t="s">
        <v>117</v>
      </c>
      <c r="C35" s="53"/>
      <c r="D35" s="86">
        <v>1114</v>
      </c>
      <c r="E35" s="40">
        <f t="shared" si="0"/>
        <v>187.81</v>
      </c>
      <c r="F35" s="40" t="s">
        <v>136</v>
      </c>
      <c r="G35" s="87">
        <v>744</v>
      </c>
      <c r="H35" s="54">
        <f t="shared" si="1"/>
        <v>66.786355475763017</v>
      </c>
      <c r="I35" s="91">
        <v>0.45</v>
      </c>
      <c r="J35" s="89">
        <v>2.5</v>
      </c>
      <c r="K35" s="89">
        <v>10.5</v>
      </c>
      <c r="L35" s="55">
        <f t="shared" si="2"/>
        <v>1.411290322580645</v>
      </c>
      <c r="M35" s="55">
        <f t="shared" si="3"/>
        <v>3.5921999999999996</v>
      </c>
      <c r="N35" s="44">
        <f t="shared" si="4"/>
        <v>0</v>
      </c>
      <c r="O35" s="56" t="s">
        <v>33</v>
      </c>
      <c r="P35" s="57" t="s">
        <v>6</v>
      </c>
      <c r="Q35" s="47">
        <f t="shared" si="5"/>
        <v>0</v>
      </c>
      <c r="R35" s="87">
        <v>640</v>
      </c>
      <c r="S35" s="90" t="str">
        <f t="shared" si="6"/>
        <v>Ch+</v>
      </c>
      <c r="T35" s="48">
        <f>LOOKUP(R35,{100,200,300,350,400,500,600,700,800,900},{-31.15,-31.15,-20,-20,0,3.75,3.75,12.75,12.75,12.75})</f>
        <v>3.75</v>
      </c>
      <c r="U35" s="55">
        <f t="shared" si="7"/>
        <v>48.43480000000001</v>
      </c>
      <c r="V35" s="49" t="str">
        <f t="shared" si="8"/>
        <v>N</v>
      </c>
      <c r="W35" s="58">
        <f t="shared" si="9"/>
        <v>191.56</v>
      </c>
      <c r="X35" s="59">
        <f t="shared" si="10"/>
        <v>1425.2064</v>
      </c>
      <c r="Y35" s="16"/>
      <c r="Z35" s="68" t="s">
        <v>64</v>
      </c>
      <c r="AA35" s="72">
        <v>-35.479999999999997</v>
      </c>
    </row>
    <row r="36" spans="1:27" x14ac:dyDescent="0.25">
      <c r="A36" s="52">
        <v>349</v>
      </c>
      <c r="B36" s="83" t="s">
        <v>84</v>
      </c>
      <c r="C36" s="53"/>
      <c r="D36" s="86">
        <v>1166</v>
      </c>
      <c r="E36" s="40">
        <f t="shared" si="0"/>
        <v>187.81</v>
      </c>
      <c r="F36" s="40" t="s">
        <v>136</v>
      </c>
      <c r="G36" s="87">
        <v>709</v>
      </c>
      <c r="H36" s="54">
        <f t="shared" si="1"/>
        <v>60.806174957118351</v>
      </c>
      <c r="I36" s="91">
        <v>0.5</v>
      </c>
      <c r="J36" s="89">
        <v>2.5</v>
      </c>
      <c r="K36" s="89">
        <v>10.4</v>
      </c>
      <c r="L36" s="55">
        <f t="shared" si="2"/>
        <v>1.4668547249647392</v>
      </c>
      <c r="M36" s="55">
        <f t="shared" si="3"/>
        <v>3.6162000000000001</v>
      </c>
      <c r="N36" s="44">
        <f t="shared" si="4"/>
        <v>0</v>
      </c>
      <c r="O36" s="56" t="s">
        <v>33</v>
      </c>
      <c r="P36" s="57" t="s">
        <v>6</v>
      </c>
      <c r="Q36" s="47">
        <f t="shared" si="5"/>
        <v>0</v>
      </c>
      <c r="R36" s="87">
        <v>640</v>
      </c>
      <c r="S36" s="90" t="str">
        <f t="shared" si="6"/>
        <v>Ch+</v>
      </c>
      <c r="T36" s="48">
        <f>LOOKUP(R36,{100,200,300,350,400,500,600,700,800,900},{-31.15,-31.15,-20,-20,0,3.75,3.75,12.75,12.75,12.75})</f>
        <v>3.75</v>
      </c>
      <c r="U36" s="55">
        <f t="shared" si="7"/>
        <v>48.397300000000001</v>
      </c>
      <c r="V36" s="49" t="str">
        <f t="shared" si="8"/>
        <v>N</v>
      </c>
      <c r="W36" s="58">
        <f t="shared" si="9"/>
        <v>191.56</v>
      </c>
      <c r="X36" s="59">
        <f t="shared" si="10"/>
        <v>1358.1604</v>
      </c>
      <c r="Y36" s="16"/>
      <c r="Z36" s="73" t="s">
        <v>6</v>
      </c>
      <c r="AA36" s="74">
        <v>0</v>
      </c>
    </row>
    <row r="37" spans="1:27" x14ac:dyDescent="0.25">
      <c r="A37" s="52">
        <v>484</v>
      </c>
      <c r="B37" s="83" t="s">
        <v>92</v>
      </c>
      <c r="C37" s="53"/>
      <c r="D37" s="75">
        <v>1281</v>
      </c>
      <c r="E37" s="40">
        <f t="shared" si="0"/>
        <v>187.81</v>
      </c>
      <c r="F37" s="40" t="s">
        <v>136</v>
      </c>
      <c r="G37" s="76">
        <v>826</v>
      </c>
      <c r="H37" s="54">
        <f t="shared" si="1"/>
        <v>64.480874316939889</v>
      </c>
      <c r="I37" s="77">
        <v>0.6</v>
      </c>
      <c r="J37" s="78">
        <v>3</v>
      </c>
      <c r="K37" s="77">
        <v>12.8</v>
      </c>
      <c r="L37" s="55">
        <f t="shared" si="2"/>
        <v>1.5496368038740922</v>
      </c>
      <c r="M37" s="55">
        <f t="shared" si="3"/>
        <v>3.6427999999999994</v>
      </c>
      <c r="N37" s="44">
        <f t="shared" si="4"/>
        <v>0</v>
      </c>
      <c r="O37" s="56" t="s">
        <v>33</v>
      </c>
      <c r="P37" s="57" t="s">
        <v>6</v>
      </c>
      <c r="Q37" s="47">
        <f t="shared" si="5"/>
        <v>0</v>
      </c>
      <c r="R37" s="56">
        <v>680</v>
      </c>
      <c r="S37" s="90" t="str">
        <f t="shared" si="6"/>
        <v>Ch+</v>
      </c>
      <c r="T37" s="48">
        <f>LOOKUP(R37,{100,200,300,350,400,500,600,700,800,900},{-31.15,-31.15,-20,-20,0,3.75,3.75,12.75,12.75,12.75})</f>
        <v>3.75</v>
      </c>
      <c r="U37" s="55">
        <f t="shared" si="7"/>
        <v>48.276199999999996</v>
      </c>
      <c r="V37" s="49" t="str">
        <f t="shared" si="8"/>
        <v>N</v>
      </c>
      <c r="W37" s="58">
        <f t="shared" si="9"/>
        <v>191.56</v>
      </c>
      <c r="X37" s="59">
        <f t="shared" si="10"/>
        <v>1582.2855999999999</v>
      </c>
      <c r="Y37" s="16"/>
    </row>
    <row r="38" spans="1:27" x14ac:dyDescent="0.25">
      <c r="A38" s="52">
        <v>468</v>
      </c>
      <c r="B38" s="83" t="s">
        <v>69</v>
      </c>
      <c r="C38" s="53"/>
      <c r="D38" s="86">
        <v>1395</v>
      </c>
      <c r="E38" s="40">
        <f t="shared" si="0"/>
        <v>187.81</v>
      </c>
      <c r="F38" s="40" t="s">
        <v>136</v>
      </c>
      <c r="G38" s="87">
        <v>897</v>
      </c>
      <c r="H38" s="54">
        <f t="shared" si="1"/>
        <v>64.301075268817215</v>
      </c>
      <c r="I38" s="88">
        <v>0.4</v>
      </c>
      <c r="J38" s="89">
        <v>2.5</v>
      </c>
      <c r="K38" s="89">
        <v>11.7</v>
      </c>
      <c r="L38" s="55">
        <f t="shared" si="2"/>
        <v>1.3043478260869563</v>
      </c>
      <c r="M38" s="55">
        <f t="shared" si="3"/>
        <v>3.6646000000000001</v>
      </c>
      <c r="N38" s="44">
        <f t="shared" si="4"/>
        <v>0</v>
      </c>
      <c r="O38" s="56" t="s">
        <v>33</v>
      </c>
      <c r="P38" s="57" t="s">
        <v>6</v>
      </c>
      <c r="Q38" s="47">
        <f t="shared" si="5"/>
        <v>0</v>
      </c>
      <c r="R38" s="87">
        <v>580</v>
      </c>
      <c r="S38" s="90" t="str">
        <f t="shared" si="6"/>
        <v>Ch</v>
      </c>
      <c r="T38" s="48">
        <f>LOOKUP(R38,{100,200,300,350,400,500,600,700,800,900},{-31.15,-31.15,-20,-20,0,3.75,3.75,12.75,12.75,12.75})</f>
        <v>3.75</v>
      </c>
      <c r="U38" s="55">
        <f t="shared" si="7"/>
        <v>48.188900000000004</v>
      </c>
      <c r="V38" s="49" t="str">
        <f t="shared" si="8"/>
        <v>N</v>
      </c>
      <c r="W38" s="58">
        <f t="shared" si="9"/>
        <v>191.56</v>
      </c>
      <c r="X38" s="59">
        <f t="shared" si="10"/>
        <v>1718.2932000000001</v>
      </c>
      <c r="Y38" s="16"/>
    </row>
    <row r="39" spans="1:27" x14ac:dyDescent="0.25">
      <c r="A39" s="52">
        <v>485</v>
      </c>
      <c r="B39" s="83" t="s">
        <v>90</v>
      </c>
      <c r="C39" s="53"/>
      <c r="D39" s="86">
        <v>1122</v>
      </c>
      <c r="E39" s="40">
        <f t="shared" ref="E39:E73" si="11">$AA$18</f>
        <v>187.81</v>
      </c>
      <c r="F39" s="40" t="s">
        <v>136</v>
      </c>
      <c r="G39" s="87">
        <v>714</v>
      </c>
      <c r="H39" s="54">
        <f t="shared" ref="H39:H70" si="12">(G39/D39)*100</f>
        <v>63.636363636363633</v>
      </c>
      <c r="I39" s="88">
        <v>0.65</v>
      </c>
      <c r="J39" s="89">
        <v>2.5</v>
      </c>
      <c r="K39" s="89">
        <v>11.1</v>
      </c>
      <c r="L39" s="55">
        <f t="shared" ref="L39:L70" si="13">K39/(G39/100)</f>
        <v>1.5546218487394958</v>
      </c>
      <c r="M39" s="55">
        <f t="shared" ref="M39:M73" si="14">2.5+(2.5*I39)+(0.2*J39)+(0.0038*G39)-(0.32*K39)</f>
        <v>3.7862000000000005</v>
      </c>
      <c r="N39" s="44">
        <f t="shared" ref="N39:N70" si="15">IF(M39&lt;=1.995,$AA$21,IF(M39&lt;=2.995,$AA$22,IF(M39&lt;=3.995,$AA$23,IF(M39&lt;=4.995,$AA$24,IF(M39&lt;=5.995,$AA$25)))))</f>
        <v>0</v>
      </c>
      <c r="O39" s="56" t="s">
        <v>33</v>
      </c>
      <c r="P39" s="57" t="s">
        <v>6</v>
      </c>
      <c r="Q39" s="47">
        <f t="shared" ref="Q39:Q70" si="16">IF(P39="N", $AA$36, $AA$35)</f>
        <v>0</v>
      </c>
      <c r="R39" s="87">
        <v>680</v>
      </c>
      <c r="S39" s="90" t="str">
        <f t="shared" ref="S39:S70" si="17">IF(R39&lt;=299,"St",IF(R39&lt;=349,"Se-",IF(R39&lt;=399,"Se+",IF(R39&lt;=499,"Ch-",IF(R39&lt;=599,"Ch",IF(R39&lt;=699,"Ch+",IF(R39&lt;=799,"Pr-",IF(R39&lt;=899,"Pr",IF(R39&lt;=999,"Pr+")))))))))</f>
        <v>Ch+</v>
      </c>
      <c r="T39" s="48">
        <f>LOOKUP(R39,{100,200,300,350,400,500,600,700,800,900},{-31.15,-31.15,-20,-20,0,3.75,3.75,12.75,12.75,12.75})</f>
        <v>3.75</v>
      </c>
      <c r="U39" s="55">
        <f t="shared" ref="U39:U73" si="18">51.34-(5.78*I39)-(0.462*J39)-(0.0093*G39)+(0.74*K39)</f>
        <v>48.001800000000003</v>
      </c>
      <c r="V39" s="49" t="str">
        <f t="shared" ref="V39:V70" si="19">IF(AND(G39&gt;649,G39&lt;951,H39&gt;54.9,H39&lt;68.1,I39&gt;0.24,I39&lt;0.61,K39&lt;17.51,M39&lt;3,P39="N",R39&gt;399,U39&gt;50.99),"Y","N")</f>
        <v>N</v>
      </c>
      <c r="W39" s="58">
        <f t="shared" ref="W39:W73" si="20">(E39+N39+ Q39+T39)</f>
        <v>191.56</v>
      </c>
      <c r="X39" s="59">
        <f t="shared" ref="X39:X70" si="21">(W39/100)*G39</f>
        <v>1367.7384</v>
      </c>
      <c r="Y39" s="16"/>
    </row>
    <row r="40" spans="1:27" x14ac:dyDescent="0.25">
      <c r="A40" s="52">
        <v>244</v>
      </c>
      <c r="B40" s="83" t="s">
        <v>80</v>
      </c>
      <c r="C40" s="53"/>
      <c r="D40" s="86">
        <v>1316</v>
      </c>
      <c r="E40" s="40">
        <f t="shared" si="11"/>
        <v>187.81</v>
      </c>
      <c r="F40" s="40" t="s">
        <v>136</v>
      </c>
      <c r="G40" s="87">
        <v>769</v>
      </c>
      <c r="H40" s="54">
        <f t="shared" si="12"/>
        <v>58.434650455927049</v>
      </c>
      <c r="I40" s="88">
        <v>0.4</v>
      </c>
      <c r="J40" s="89">
        <v>3</v>
      </c>
      <c r="K40" s="89">
        <v>10.1</v>
      </c>
      <c r="L40" s="55">
        <f t="shared" si="13"/>
        <v>1.3133940182054615</v>
      </c>
      <c r="M40" s="55">
        <f t="shared" si="14"/>
        <v>3.7902</v>
      </c>
      <c r="N40" s="44">
        <f t="shared" si="15"/>
        <v>0</v>
      </c>
      <c r="O40" s="56" t="s">
        <v>33</v>
      </c>
      <c r="P40" s="57" t="s">
        <v>6</v>
      </c>
      <c r="Q40" s="47">
        <f t="shared" si="16"/>
        <v>0</v>
      </c>
      <c r="R40" s="87">
        <v>680</v>
      </c>
      <c r="S40" s="90" t="str">
        <f t="shared" si="17"/>
        <v>Ch+</v>
      </c>
      <c r="T40" s="48">
        <f>LOOKUP(R40,{100,200,300,350,400,500,600,700,800,900},{-31.15,-31.15,-20,-20,0,3.75,3.75,12.75,12.75,12.75})</f>
        <v>3.75</v>
      </c>
      <c r="U40" s="55">
        <f t="shared" si="18"/>
        <v>47.964300000000001</v>
      </c>
      <c r="V40" s="49" t="str">
        <f t="shared" si="19"/>
        <v>N</v>
      </c>
      <c r="W40" s="58">
        <f t="shared" si="20"/>
        <v>191.56</v>
      </c>
      <c r="X40" s="59">
        <f t="shared" si="21"/>
        <v>1473.0963999999999</v>
      </c>
      <c r="Y40" s="16"/>
    </row>
    <row r="41" spans="1:27" x14ac:dyDescent="0.25">
      <c r="A41" s="52">
        <v>483</v>
      </c>
      <c r="B41" s="83" t="s">
        <v>104</v>
      </c>
      <c r="C41" s="53"/>
      <c r="D41" s="75">
        <v>1229</v>
      </c>
      <c r="E41" s="40">
        <f t="shared" si="11"/>
        <v>187.81</v>
      </c>
      <c r="F41" s="40" t="s">
        <v>136</v>
      </c>
      <c r="G41" s="76">
        <v>742</v>
      </c>
      <c r="H41" s="54">
        <f t="shared" si="12"/>
        <v>60.374288039056147</v>
      </c>
      <c r="I41" s="77">
        <v>0.65</v>
      </c>
      <c r="J41" s="78">
        <v>2.5</v>
      </c>
      <c r="K41" s="77">
        <v>11.4</v>
      </c>
      <c r="L41" s="55">
        <f t="shared" si="13"/>
        <v>1.5363881401617252</v>
      </c>
      <c r="M41" s="55">
        <f t="shared" si="14"/>
        <v>3.7965999999999993</v>
      </c>
      <c r="N41" s="44">
        <f t="shared" si="15"/>
        <v>0</v>
      </c>
      <c r="O41" s="56" t="s">
        <v>33</v>
      </c>
      <c r="P41" s="57" t="s">
        <v>6</v>
      </c>
      <c r="Q41" s="47">
        <f t="shared" si="16"/>
        <v>0</v>
      </c>
      <c r="R41" s="56">
        <v>540</v>
      </c>
      <c r="S41" s="90" t="str">
        <f t="shared" si="17"/>
        <v>Ch</v>
      </c>
      <c r="T41" s="48">
        <f>LOOKUP(R41,{100,200,300,350,400,500,600,700,800,900},{-31.15,-31.15,-20,-20,0,3.75,3.75,12.75,12.75,12.75})</f>
        <v>3.75</v>
      </c>
      <c r="U41" s="55">
        <f t="shared" si="18"/>
        <v>47.963400000000007</v>
      </c>
      <c r="V41" s="49" t="str">
        <f t="shared" si="19"/>
        <v>N</v>
      </c>
      <c r="W41" s="58">
        <f t="shared" si="20"/>
        <v>191.56</v>
      </c>
      <c r="X41" s="59">
        <f t="shared" si="21"/>
        <v>1421.3751999999999</v>
      </c>
      <c r="Y41" s="16"/>
      <c r="Z41" s="17"/>
      <c r="AA41" s="17"/>
    </row>
    <row r="42" spans="1:27" x14ac:dyDescent="0.25">
      <c r="A42" s="52">
        <v>226</v>
      </c>
      <c r="B42" s="83" t="s">
        <v>100</v>
      </c>
      <c r="C42" s="53"/>
      <c r="D42" s="86">
        <v>1332</v>
      </c>
      <c r="E42" s="40">
        <f t="shared" si="11"/>
        <v>187.81</v>
      </c>
      <c r="F42" s="40" t="s">
        <v>136</v>
      </c>
      <c r="G42" s="87">
        <v>866</v>
      </c>
      <c r="H42" s="54">
        <f t="shared" si="12"/>
        <v>65.01501501501501</v>
      </c>
      <c r="I42" s="88">
        <v>0.5</v>
      </c>
      <c r="J42" s="89">
        <v>2.5</v>
      </c>
      <c r="K42" s="89">
        <v>11.5</v>
      </c>
      <c r="L42" s="55">
        <f t="shared" si="13"/>
        <v>1.3279445727482679</v>
      </c>
      <c r="M42" s="55">
        <f t="shared" si="14"/>
        <v>3.8607999999999998</v>
      </c>
      <c r="N42" s="44">
        <f t="shared" si="15"/>
        <v>0</v>
      </c>
      <c r="O42" s="56" t="s">
        <v>33</v>
      </c>
      <c r="P42" s="57" t="s">
        <v>6</v>
      </c>
      <c r="Q42" s="47">
        <f t="shared" si="16"/>
        <v>0</v>
      </c>
      <c r="R42" s="87">
        <v>520</v>
      </c>
      <c r="S42" s="90" t="str">
        <f t="shared" si="17"/>
        <v>Ch</v>
      </c>
      <c r="T42" s="48">
        <f>LOOKUP(R42,{100,200,300,350,400,500,600,700,800,900},{-31.15,-31.15,-20,-20,0,3.75,3.75,12.75,12.75,12.75})</f>
        <v>3.75</v>
      </c>
      <c r="U42" s="55">
        <f t="shared" si="18"/>
        <v>47.751200000000004</v>
      </c>
      <c r="V42" s="49" t="str">
        <f t="shared" si="19"/>
        <v>N</v>
      </c>
      <c r="W42" s="58">
        <f t="shared" si="20"/>
        <v>191.56</v>
      </c>
      <c r="X42" s="59">
        <f t="shared" si="21"/>
        <v>1658.9096</v>
      </c>
      <c r="Y42" s="16"/>
      <c r="Z42" s="17"/>
      <c r="AA42" s="17"/>
    </row>
    <row r="43" spans="1:27" x14ac:dyDescent="0.25">
      <c r="A43" s="52">
        <v>93</v>
      </c>
      <c r="B43" s="83" t="s">
        <v>116</v>
      </c>
      <c r="C43" s="53"/>
      <c r="D43" s="75">
        <v>1328</v>
      </c>
      <c r="E43" s="40">
        <f t="shared" si="11"/>
        <v>187.81</v>
      </c>
      <c r="F43" s="40" t="s">
        <v>136</v>
      </c>
      <c r="G43" s="76">
        <v>864</v>
      </c>
      <c r="H43" s="54">
        <f t="shared" si="12"/>
        <v>65.060240963855421</v>
      </c>
      <c r="I43" s="77">
        <v>0.55000000000000004</v>
      </c>
      <c r="J43" s="78">
        <v>3</v>
      </c>
      <c r="K43" s="77">
        <v>12</v>
      </c>
      <c r="L43" s="55">
        <f t="shared" si="13"/>
        <v>1.3888888888888888</v>
      </c>
      <c r="M43" s="55">
        <f t="shared" si="14"/>
        <v>3.9181999999999997</v>
      </c>
      <c r="N43" s="44">
        <f t="shared" si="15"/>
        <v>0</v>
      </c>
      <c r="O43" s="56" t="s">
        <v>33</v>
      </c>
      <c r="P43" s="57" t="s">
        <v>6</v>
      </c>
      <c r="Q43" s="47">
        <f t="shared" si="16"/>
        <v>0</v>
      </c>
      <c r="R43" s="56">
        <v>640</v>
      </c>
      <c r="S43" s="90" t="str">
        <f t="shared" si="17"/>
        <v>Ch+</v>
      </c>
      <c r="T43" s="48">
        <f>LOOKUP(R43,{100,200,300,350,400,500,600,700,800,900},{-31.15,-31.15,-20,-20,0,3.75,3.75,12.75,12.75,12.75})</f>
        <v>3.75</v>
      </c>
      <c r="U43" s="55">
        <f t="shared" si="18"/>
        <v>47.619799999999998</v>
      </c>
      <c r="V43" s="49" t="str">
        <f t="shared" si="19"/>
        <v>N</v>
      </c>
      <c r="W43" s="58">
        <f t="shared" si="20"/>
        <v>191.56</v>
      </c>
      <c r="X43" s="59">
        <f t="shared" si="21"/>
        <v>1655.0783999999999</v>
      </c>
      <c r="Y43" s="16"/>
      <c r="Z43" s="17"/>
      <c r="AA43" s="17"/>
    </row>
    <row r="44" spans="1:27" x14ac:dyDescent="0.25">
      <c r="A44" s="52">
        <v>234</v>
      </c>
      <c r="B44" s="83" t="s">
        <v>110</v>
      </c>
      <c r="C44" s="53"/>
      <c r="D44" s="75">
        <v>1217</v>
      </c>
      <c r="E44" s="40">
        <f t="shared" si="11"/>
        <v>187.81</v>
      </c>
      <c r="F44" s="40" t="s">
        <v>136</v>
      </c>
      <c r="G44" s="76">
        <v>719</v>
      </c>
      <c r="H44" s="54">
        <f t="shared" si="12"/>
        <v>59.079704190632697</v>
      </c>
      <c r="I44" s="77">
        <v>0.3</v>
      </c>
      <c r="J44" s="78">
        <v>2.5</v>
      </c>
      <c r="K44" s="77">
        <v>11.3</v>
      </c>
      <c r="L44" s="55">
        <f t="shared" si="13"/>
        <v>1.5716272600834493</v>
      </c>
      <c r="M44" s="55">
        <f t="shared" si="14"/>
        <v>2.8662000000000005</v>
      </c>
      <c r="N44" s="44">
        <f t="shared" si="15"/>
        <v>1.81</v>
      </c>
      <c r="O44" s="56" t="s">
        <v>33</v>
      </c>
      <c r="P44" s="57" t="s">
        <v>6</v>
      </c>
      <c r="Q44" s="47">
        <f t="shared" si="16"/>
        <v>0</v>
      </c>
      <c r="R44" s="56">
        <v>420</v>
      </c>
      <c r="S44" s="90" t="str">
        <f t="shared" si="17"/>
        <v>Ch-</v>
      </c>
      <c r="T44" s="48">
        <f>LOOKUP(R44,{100,200,300,350,400,500,600,700,800,900},{-31.15,-31.15,-20,-20,0,3.75,3.75,12.75,12.75,12.75})</f>
        <v>0</v>
      </c>
      <c r="U44" s="55">
        <f t="shared" si="18"/>
        <v>50.126300000000001</v>
      </c>
      <c r="V44" s="49" t="str">
        <f t="shared" si="19"/>
        <v>N</v>
      </c>
      <c r="W44" s="58">
        <f t="shared" si="20"/>
        <v>189.62</v>
      </c>
      <c r="X44" s="59">
        <f t="shared" si="21"/>
        <v>1363.3678</v>
      </c>
      <c r="Y44" s="16"/>
      <c r="Z44" s="17"/>
      <c r="AA44" s="17"/>
    </row>
    <row r="45" spans="1:27" x14ac:dyDescent="0.25">
      <c r="A45" s="52">
        <v>370</v>
      </c>
      <c r="B45" s="83" t="s">
        <v>129</v>
      </c>
      <c r="C45" s="53"/>
      <c r="D45" s="86">
        <v>1303</v>
      </c>
      <c r="E45" s="40">
        <f t="shared" si="11"/>
        <v>187.81</v>
      </c>
      <c r="F45" s="40" t="s">
        <v>136</v>
      </c>
      <c r="G45" s="87">
        <v>843</v>
      </c>
      <c r="H45" s="54">
        <f t="shared" si="12"/>
        <v>64.696853415195704</v>
      </c>
      <c r="I45" s="88">
        <v>0.6</v>
      </c>
      <c r="J45" s="89">
        <v>3</v>
      </c>
      <c r="K45" s="89">
        <v>11.6</v>
      </c>
      <c r="L45" s="55">
        <f t="shared" si="13"/>
        <v>1.3760379596678529</v>
      </c>
      <c r="M45" s="55">
        <f t="shared" si="14"/>
        <v>4.0914000000000001</v>
      </c>
      <c r="N45" s="44">
        <f t="shared" si="15"/>
        <v>-11.67</v>
      </c>
      <c r="O45" s="56" t="s">
        <v>33</v>
      </c>
      <c r="P45" s="57" t="s">
        <v>6</v>
      </c>
      <c r="Q45" s="47">
        <f t="shared" si="16"/>
        <v>0</v>
      </c>
      <c r="R45" s="87">
        <v>760</v>
      </c>
      <c r="S45" s="90" t="str">
        <f t="shared" si="17"/>
        <v>Pr-</v>
      </c>
      <c r="T45" s="48">
        <f>LOOKUP(R45,{100,200,300,350,400,500,600,700,800,900},{-31.15,-31.15,-20,-20,0,3.75,3.75,12.75,12.75,12.75})</f>
        <v>12.75</v>
      </c>
      <c r="U45" s="55">
        <f t="shared" si="18"/>
        <v>47.230099999999993</v>
      </c>
      <c r="V45" s="49" t="str">
        <f t="shared" si="19"/>
        <v>N</v>
      </c>
      <c r="W45" s="58">
        <f t="shared" si="20"/>
        <v>188.89000000000001</v>
      </c>
      <c r="X45" s="59">
        <f t="shared" si="21"/>
        <v>1592.3427000000001</v>
      </c>
      <c r="Y45" s="16"/>
      <c r="Z45" s="17"/>
      <c r="AA45" s="17"/>
    </row>
    <row r="46" spans="1:27" x14ac:dyDescent="0.25">
      <c r="A46" s="52">
        <v>482</v>
      </c>
      <c r="B46" s="83" t="s">
        <v>126</v>
      </c>
      <c r="C46" s="53"/>
      <c r="D46" s="75">
        <v>1225</v>
      </c>
      <c r="E46" s="40">
        <f t="shared" si="11"/>
        <v>187.81</v>
      </c>
      <c r="F46" s="40" t="s">
        <v>136</v>
      </c>
      <c r="G46" s="76">
        <v>762</v>
      </c>
      <c r="H46" s="54">
        <f t="shared" si="12"/>
        <v>62.204081632653065</v>
      </c>
      <c r="I46" s="77">
        <v>0.75</v>
      </c>
      <c r="J46" s="78">
        <v>2.5</v>
      </c>
      <c r="K46" s="77">
        <v>11.4</v>
      </c>
      <c r="L46" s="55">
        <f t="shared" si="13"/>
        <v>1.4960629921259843</v>
      </c>
      <c r="M46" s="55">
        <f t="shared" si="14"/>
        <v>4.1226000000000003</v>
      </c>
      <c r="N46" s="44">
        <f t="shared" si="15"/>
        <v>-11.67</v>
      </c>
      <c r="O46" s="56" t="s">
        <v>33</v>
      </c>
      <c r="P46" s="57" t="s">
        <v>6</v>
      </c>
      <c r="Q46" s="47">
        <f t="shared" si="16"/>
        <v>0</v>
      </c>
      <c r="R46" s="56">
        <v>720</v>
      </c>
      <c r="S46" s="90" t="str">
        <f t="shared" si="17"/>
        <v>Pr-</v>
      </c>
      <c r="T46" s="48">
        <f>LOOKUP(R46,{100,200,300,350,400,500,600,700,800,900},{-31.15,-31.15,-20,-20,0,3.75,3.75,12.75,12.75,12.75})</f>
        <v>12.75</v>
      </c>
      <c r="U46" s="55">
        <f t="shared" si="18"/>
        <v>47.199400000000004</v>
      </c>
      <c r="V46" s="49" t="str">
        <f t="shared" si="19"/>
        <v>N</v>
      </c>
      <c r="W46" s="58">
        <f t="shared" si="20"/>
        <v>188.89000000000001</v>
      </c>
      <c r="X46" s="59">
        <f t="shared" si="21"/>
        <v>1439.3418000000001</v>
      </c>
      <c r="Y46" s="16"/>
      <c r="Z46" s="17"/>
      <c r="AA46" s="17"/>
    </row>
    <row r="47" spans="1:27" x14ac:dyDescent="0.25">
      <c r="A47" s="52">
        <v>346</v>
      </c>
      <c r="B47" s="83" t="s">
        <v>98</v>
      </c>
      <c r="C47" s="53"/>
      <c r="D47" s="75">
        <v>1289</v>
      </c>
      <c r="E47" s="40">
        <f t="shared" si="11"/>
        <v>187.81</v>
      </c>
      <c r="F47" s="40" t="s">
        <v>136</v>
      </c>
      <c r="G47" s="76">
        <v>804</v>
      </c>
      <c r="H47" s="54">
        <f t="shared" si="12"/>
        <v>62.37393328161366</v>
      </c>
      <c r="I47" s="77">
        <v>0.65</v>
      </c>
      <c r="J47" s="78">
        <v>2.5</v>
      </c>
      <c r="K47" s="77">
        <v>11.1</v>
      </c>
      <c r="L47" s="55">
        <f t="shared" si="13"/>
        <v>1.3805970149253732</v>
      </c>
      <c r="M47" s="55">
        <f t="shared" si="14"/>
        <v>4.1281999999999996</v>
      </c>
      <c r="N47" s="44">
        <f t="shared" si="15"/>
        <v>-11.67</v>
      </c>
      <c r="O47" s="56" t="s">
        <v>33</v>
      </c>
      <c r="P47" s="57" t="s">
        <v>6</v>
      </c>
      <c r="Q47" s="47">
        <f t="shared" si="16"/>
        <v>0</v>
      </c>
      <c r="R47" s="56">
        <v>740</v>
      </c>
      <c r="S47" s="90" t="str">
        <f t="shared" si="17"/>
        <v>Pr-</v>
      </c>
      <c r="T47" s="48">
        <f>LOOKUP(R47,{100,200,300,350,400,500,600,700,800,900},{-31.15,-31.15,-20,-20,0,3.75,3.75,12.75,12.75,12.75})</f>
        <v>12.75</v>
      </c>
      <c r="U47" s="55">
        <f t="shared" si="18"/>
        <v>47.164800000000007</v>
      </c>
      <c r="V47" s="49" t="str">
        <f t="shared" si="19"/>
        <v>N</v>
      </c>
      <c r="W47" s="58">
        <f t="shared" si="20"/>
        <v>188.89000000000001</v>
      </c>
      <c r="X47" s="59">
        <f t="shared" si="21"/>
        <v>1518.6756000000003</v>
      </c>
      <c r="Y47" s="16"/>
      <c r="Z47" s="17"/>
      <c r="AA47" s="17"/>
    </row>
    <row r="48" spans="1:27" x14ac:dyDescent="0.25">
      <c r="A48" s="52">
        <v>235</v>
      </c>
      <c r="B48" s="83" t="s">
        <v>77</v>
      </c>
      <c r="C48" s="53"/>
      <c r="D48" s="86">
        <v>1440</v>
      </c>
      <c r="E48" s="40">
        <f t="shared" si="11"/>
        <v>187.81</v>
      </c>
      <c r="F48" s="40" t="s">
        <v>136</v>
      </c>
      <c r="G48" s="87">
        <v>935</v>
      </c>
      <c r="H48" s="54">
        <f t="shared" si="12"/>
        <v>64.930555555555557</v>
      </c>
      <c r="I48" s="88">
        <v>0.6</v>
      </c>
      <c r="J48" s="89">
        <v>3</v>
      </c>
      <c r="K48" s="89">
        <v>12.6</v>
      </c>
      <c r="L48" s="55">
        <f t="shared" si="13"/>
        <v>1.3475935828877006</v>
      </c>
      <c r="M48" s="55">
        <f t="shared" si="14"/>
        <v>4.1209999999999987</v>
      </c>
      <c r="N48" s="44">
        <f t="shared" si="15"/>
        <v>-11.67</v>
      </c>
      <c r="O48" s="56" t="s">
        <v>33</v>
      </c>
      <c r="P48" s="57" t="s">
        <v>6</v>
      </c>
      <c r="Q48" s="47">
        <f t="shared" si="16"/>
        <v>0</v>
      </c>
      <c r="R48" s="87">
        <v>760</v>
      </c>
      <c r="S48" s="90" t="str">
        <f t="shared" si="17"/>
        <v>Pr-</v>
      </c>
      <c r="T48" s="48">
        <f>LOOKUP(R48,{100,200,300,350,400,500,600,700,800,900},{-31.15,-31.15,-20,-20,0,3.75,3.75,12.75,12.75,12.75})</f>
        <v>12.75</v>
      </c>
      <c r="U48" s="55">
        <f t="shared" si="18"/>
        <v>47.114499999999992</v>
      </c>
      <c r="V48" s="49" t="str">
        <f t="shared" si="19"/>
        <v>N</v>
      </c>
      <c r="W48" s="58">
        <f t="shared" si="20"/>
        <v>188.89000000000001</v>
      </c>
      <c r="X48" s="59">
        <f t="shared" si="21"/>
        <v>1766.1215000000002</v>
      </c>
      <c r="Y48" s="16"/>
      <c r="Z48" s="17"/>
      <c r="AA48" s="17"/>
    </row>
    <row r="49" spans="1:27" x14ac:dyDescent="0.25">
      <c r="A49" s="52">
        <v>300</v>
      </c>
      <c r="B49" s="83" t="s">
        <v>127</v>
      </c>
      <c r="C49" s="53"/>
      <c r="D49" s="75">
        <v>1174</v>
      </c>
      <c r="E49" s="40">
        <f t="shared" si="11"/>
        <v>187.81</v>
      </c>
      <c r="F49" s="40" t="s">
        <v>136</v>
      </c>
      <c r="G49" s="76">
        <v>764</v>
      </c>
      <c r="H49" s="54">
        <f t="shared" si="12"/>
        <v>65.076660988074948</v>
      </c>
      <c r="I49" s="77">
        <v>0.75</v>
      </c>
      <c r="J49" s="78">
        <v>3</v>
      </c>
      <c r="K49" s="77">
        <v>10.3</v>
      </c>
      <c r="L49" s="55">
        <f t="shared" si="13"/>
        <v>1.3481675392670158</v>
      </c>
      <c r="M49" s="55">
        <f t="shared" si="14"/>
        <v>4.5821999999999994</v>
      </c>
      <c r="N49" s="44">
        <f t="shared" si="15"/>
        <v>-11.67</v>
      </c>
      <c r="O49" s="56" t="s">
        <v>33</v>
      </c>
      <c r="P49" s="57" t="s">
        <v>6</v>
      </c>
      <c r="Q49" s="47">
        <f t="shared" si="16"/>
        <v>0</v>
      </c>
      <c r="R49" s="56">
        <v>720</v>
      </c>
      <c r="S49" s="90" t="str">
        <f t="shared" si="17"/>
        <v>Pr-</v>
      </c>
      <c r="T49" s="48">
        <f>LOOKUP(R49,{100,200,300,350,400,500,600,700,800,900},{-31.15,-31.15,-20,-20,0,3.75,3.75,12.75,12.75,12.75})</f>
        <v>12.75</v>
      </c>
      <c r="U49" s="55">
        <f t="shared" si="18"/>
        <v>46.135800000000003</v>
      </c>
      <c r="V49" s="49" t="str">
        <f t="shared" si="19"/>
        <v>N</v>
      </c>
      <c r="W49" s="58">
        <f t="shared" si="20"/>
        <v>188.89000000000001</v>
      </c>
      <c r="X49" s="59">
        <f t="shared" si="21"/>
        <v>1443.1196000000002</v>
      </c>
      <c r="Y49" s="16"/>
      <c r="Z49" s="17"/>
      <c r="AA49" s="17"/>
    </row>
    <row r="50" spans="1:27" x14ac:dyDescent="0.25">
      <c r="A50" s="52">
        <v>305</v>
      </c>
      <c r="B50" s="83" t="s">
        <v>124</v>
      </c>
      <c r="C50" s="53"/>
      <c r="D50" s="86">
        <v>1395</v>
      </c>
      <c r="E50" s="40">
        <f t="shared" si="11"/>
        <v>187.81</v>
      </c>
      <c r="F50" s="40" t="s">
        <v>136</v>
      </c>
      <c r="G50" s="87">
        <v>930</v>
      </c>
      <c r="H50" s="54">
        <f t="shared" si="12"/>
        <v>66.666666666666657</v>
      </c>
      <c r="I50" s="91">
        <v>0.85</v>
      </c>
      <c r="J50" s="89">
        <v>2.5</v>
      </c>
      <c r="K50" s="89">
        <v>12.2</v>
      </c>
      <c r="L50" s="55">
        <f t="shared" si="13"/>
        <v>1.311827956989247</v>
      </c>
      <c r="M50" s="55">
        <f t="shared" si="14"/>
        <v>4.754999999999999</v>
      </c>
      <c r="N50" s="44">
        <f t="shared" si="15"/>
        <v>-11.67</v>
      </c>
      <c r="O50" s="56" t="s">
        <v>33</v>
      </c>
      <c r="P50" s="57" t="s">
        <v>6</v>
      </c>
      <c r="Q50" s="47">
        <f t="shared" si="16"/>
        <v>0</v>
      </c>
      <c r="R50" s="87">
        <v>720</v>
      </c>
      <c r="S50" s="90" t="str">
        <f t="shared" si="17"/>
        <v>Pr-</v>
      </c>
      <c r="T50" s="48">
        <f>LOOKUP(R50,{100,200,300,350,400,500,600,700,800,900},{-31.15,-31.15,-20,-20,0,3.75,3.75,12.75,12.75,12.75})</f>
        <v>12.75</v>
      </c>
      <c r="U50" s="55">
        <f t="shared" si="18"/>
        <v>45.651000000000003</v>
      </c>
      <c r="V50" s="49" t="str">
        <f t="shared" si="19"/>
        <v>N</v>
      </c>
      <c r="W50" s="58">
        <f t="shared" si="20"/>
        <v>188.89000000000001</v>
      </c>
      <c r="X50" s="59">
        <f t="shared" si="21"/>
        <v>1756.6770000000001</v>
      </c>
      <c r="Y50" s="16"/>
      <c r="Z50" s="17"/>
      <c r="AA50" s="17"/>
    </row>
    <row r="51" spans="1:27" x14ac:dyDescent="0.25">
      <c r="A51" s="52">
        <v>227</v>
      </c>
      <c r="B51" s="83" t="s">
        <v>106</v>
      </c>
      <c r="C51" s="53"/>
      <c r="D51" s="75">
        <v>1193</v>
      </c>
      <c r="E51" s="40">
        <f t="shared" si="11"/>
        <v>187.81</v>
      </c>
      <c r="F51" s="40" t="s">
        <v>136</v>
      </c>
      <c r="G51" s="76">
        <v>720</v>
      </c>
      <c r="H51" s="54">
        <f t="shared" si="12"/>
        <v>60.352053646269908</v>
      </c>
      <c r="I51" s="77">
        <v>0.5</v>
      </c>
      <c r="J51" s="78">
        <v>2</v>
      </c>
      <c r="K51" s="77">
        <v>11.8</v>
      </c>
      <c r="L51" s="55">
        <f t="shared" si="13"/>
        <v>1.6388888888888888</v>
      </c>
      <c r="M51" s="55">
        <f t="shared" si="14"/>
        <v>3.1100000000000008</v>
      </c>
      <c r="N51" s="44">
        <f t="shared" si="15"/>
        <v>0</v>
      </c>
      <c r="O51" s="56" t="s">
        <v>33</v>
      </c>
      <c r="P51" s="57" t="s">
        <v>6</v>
      </c>
      <c r="Q51" s="47">
        <f t="shared" si="16"/>
        <v>0</v>
      </c>
      <c r="R51" s="56">
        <v>480</v>
      </c>
      <c r="S51" s="90" t="str">
        <f t="shared" si="17"/>
        <v>Ch-</v>
      </c>
      <c r="T51" s="48">
        <f>LOOKUP(R51,{100,200,300,350,400,500,600,700,800,900},{-31.15,-31.15,-20,-20,0,3.75,3.75,12.75,12.75,12.75})</f>
        <v>0</v>
      </c>
      <c r="U51" s="55">
        <f t="shared" si="18"/>
        <v>49.562000000000005</v>
      </c>
      <c r="V51" s="49" t="str">
        <f t="shared" si="19"/>
        <v>N</v>
      </c>
      <c r="W51" s="58">
        <f t="shared" si="20"/>
        <v>187.81</v>
      </c>
      <c r="X51" s="59">
        <f t="shared" si="21"/>
        <v>1352.232</v>
      </c>
      <c r="Y51" s="16"/>
      <c r="Z51" s="17"/>
      <c r="AA51" s="17"/>
    </row>
    <row r="52" spans="1:27" x14ac:dyDescent="0.25">
      <c r="A52" s="52">
        <v>369</v>
      </c>
      <c r="B52" s="83" t="s">
        <v>107</v>
      </c>
      <c r="C52" s="53"/>
      <c r="D52" s="75">
        <v>1200</v>
      </c>
      <c r="E52" s="40">
        <f t="shared" si="11"/>
        <v>187.81</v>
      </c>
      <c r="F52" s="40" t="s">
        <v>136</v>
      </c>
      <c r="G52" s="76">
        <v>779</v>
      </c>
      <c r="H52" s="54">
        <f t="shared" si="12"/>
        <v>64.916666666666671</v>
      </c>
      <c r="I52" s="77">
        <v>0.5</v>
      </c>
      <c r="J52" s="78">
        <v>2</v>
      </c>
      <c r="K52" s="77">
        <v>12.5</v>
      </c>
      <c r="L52" s="55">
        <f t="shared" si="13"/>
        <v>1.6046213093709885</v>
      </c>
      <c r="M52" s="55">
        <f t="shared" si="14"/>
        <v>3.1102000000000007</v>
      </c>
      <c r="N52" s="44">
        <f t="shared" si="15"/>
        <v>0</v>
      </c>
      <c r="O52" s="56" t="s">
        <v>33</v>
      </c>
      <c r="P52" s="57" t="s">
        <v>6</v>
      </c>
      <c r="Q52" s="47">
        <f t="shared" si="16"/>
        <v>0</v>
      </c>
      <c r="R52" s="56">
        <v>440</v>
      </c>
      <c r="S52" s="90" t="str">
        <f t="shared" si="17"/>
        <v>Ch-</v>
      </c>
      <c r="T52" s="48">
        <f>LOOKUP(R52,{100,200,300,350,400,500,600,700,800,900},{-31.15,-31.15,-20,-20,0,3.75,3.75,12.75,12.75,12.75})</f>
        <v>0</v>
      </c>
      <c r="U52" s="55">
        <f t="shared" si="18"/>
        <v>49.531300000000002</v>
      </c>
      <c r="V52" s="49" t="str">
        <f t="shared" si="19"/>
        <v>N</v>
      </c>
      <c r="W52" s="58">
        <f t="shared" si="20"/>
        <v>187.81</v>
      </c>
      <c r="X52" s="59">
        <f t="shared" si="21"/>
        <v>1463.0399</v>
      </c>
      <c r="Y52" s="16"/>
      <c r="Z52" s="17"/>
      <c r="AA52" s="17"/>
    </row>
    <row r="53" spans="1:27" x14ac:dyDescent="0.25">
      <c r="A53" s="52">
        <v>309</v>
      </c>
      <c r="B53" s="83" t="s">
        <v>81</v>
      </c>
      <c r="C53" s="53"/>
      <c r="D53" s="86">
        <v>1055</v>
      </c>
      <c r="E53" s="40">
        <f t="shared" si="11"/>
        <v>187.81</v>
      </c>
      <c r="F53" s="40" t="s">
        <v>136</v>
      </c>
      <c r="G53" s="87">
        <v>661</v>
      </c>
      <c r="H53" s="54">
        <f t="shared" si="12"/>
        <v>62.654028436018962</v>
      </c>
      <c r="I53" s="88">
        <v>0.5</v>
      </c>
      <c r="J53" s="89">
        <v>2</v>
      </c>
      <c r="K53" s="89">
        <v>10.8</v>
      </c>
      <c r="L53" s="55">
        <f t="shared" si="13"/>
        <v>1.6338880484114977</v>
      </c>
      <c r="M53" s="55">
        <f t="shared" si="14"/>
        <v>3.2058</v>
      </c>
      <c r="N53" s="44">
        <f t="shared" si="15"/>
        <v>0</v>
      </c>
      <c r="O53" s="56" t="s">
        <v>33</v>
      </c>
      <c r="P53" s="57" t="s">
        <v>6</v>
      </c>
      <c r="Q53" s="47">
        <f t="shared" si="16"/>
        <v>0</v>
      </c>
      <c r="R53" s="87">
        <v>480</v>
      </c>
      <c r="S53" s="90" t="str">
        <f t="shared" si="17"/>
        <v>Ch-</v>
      </c>
      <c r="T53" s="48">
        <f>LOOKUP(R53,{100,200,300,350,400,500,600,700,800,900},{-31.15,-31.15,-20,-20,0,3.75,3.75,12.75,12.75,12.75})</f>
        <v>0</v>
      </c>
      <c r="U53" s="55">
        <f t="shared" si="18"/>
        <v>49.370699999999999</v>
      </c>
      <c r="V53" s="49" t="str">
        <f t="shared" si="19"/>
        <v>N</v>
      </c>
      <c r="W53" s="58">
        <f t="shared" si="20"/>
        <v>187.81</v>
      </c>
      <c r="X53" s="59">
        <f t="shared" si="21"/>
        <v>1241.4241000000002</v>
      </c>
      <c r="Y53" s="16"/>
      <c r="Z53" s="17"/>
      <c r="AA53" s="17"/>
    </row>
    <row r="54" spans="1:27" x14ac:dyDescent="0.25">
      <c r="A54" s="52">
        <v>220</v>
      </c>
      <c r="B54" s="83" t="s">
        <v>101</v>
      </c>
      <c r="C54" s="53"/>
      <c r="D54" s="86">
        <v>1322</v>
      </c>
      <c r="E54" s="40">
        <f t="shared" si="11"/>
        <v>187.81</v>
      </c>
      <c r="F54" s="40" t="s">
        <v>136</v>
      </c>
      <c r="G54" s="87">
        <v>823</v>
      </c>
      <c r="H54" s="54">
        <f t="shared" si="12"/>
        <v>62.254160363086228</v>
      </c>
      <c r="I54" s="88">
        <v>0.4</v>
      </c>
      <c r="J54" s="89">
        <v>3</v>
      </c>
      <c r="K54" s="89">
        <v>12.6</v>
      </c>
      <c r="L54" s="55">
        <f t="shared" si="13"/>
        <v>1.5309842041312272</v>
      </c>
      <c r="M54" s="55">
        <f t="shared" si="14"/>
        <v>3.1953999999999994</v>
      </c>
      <c r="N54" s="44">
        <f t="shared" si="15"/>
        <v>0</v>
      </c>
      <c r="O54" s="56" t="s">
        <v>33</v>
      </c>
      <c r="P54" s="57" t="s">
        <v>6</v>
      </c>
      <c r="Q54" s="47">
        <f t="shared" si="16"/>
        <v>0</v>
      </c>
      <c r="R54" s="87">
        <v>460</v>
      </c>
      <c r="S54" s="90" t="str">
        <f t="shared" si="17"/>
        <v>Ch-</v>
      </c>
      <c r="T54" s="48">
        <f>LOOKUP(R54,{100,200,300,350,400,500,600,700,800,900},{-31.15,-31.15,-20,-20,0,3.75,3.75,12.75,12.75,12.75})</f>
        <v>0</v>
      </c>
      <c r="U54" s="55">
        <f t="shared" si="18"/>
        <v>49.312100000000001</v>
      </c>
      <c r="V54" s="49" t="str">
        <f t="shared" si="19"/>
        <v>N</v>
      </c>
      <c r="W54" s="58">
        <f t="shared" si="20"/>
        <v>187.81</v>
      </c>
      <c r="X54" s="59">
        <f t="shared" si="21"/>
        <v>1545.6763000000001</v>
      </c>
      <c r="Y54" s="16"/>
      <c r="Z54" s="32"/>
      <c r="AA54" s="32"/>
    </row>
    <row r="55" spans="1:27" x14ac:dyDescent="0.25">
      <c r="A55" s="52">
        <v>500</v>
      </c>
      <c r="B55" s="83" t="s">
        <v>99</v>
      </c>
      <c r="C55" s="53"/>
      <c r="D55" s="86">
        <v>1204</v>
      </c>
      <c r="E55" s="40">
        <f t="shared" si="11"/>
        <v>187.81</v>
      </c>
      <c r="F55" s="40" t="s">
        <v>136</v>
      </c>
      <c r="G55" s="87">
        <v>793</v>
      </c>
      <c r="H55" s="54">
        <f t="shared" si="12"/>
        <v>65.863787375415285</v>
      </c>
      <c r="I55" s="88">
        <v>0.45</v>
      </c>
      <c r="J55" s="89">
        <v>2.5</v>
      </c>
      <c r="K55" s="89">
        <v>12</v>
      </c>
      <c r="L55" s="55">
        <f t="shared" si="13"/>
        <v>1.5132408575031526</v>
      </c>
      <c r="M55" s="55">
        <f t="shared" si="14"/>
        <v>3.2984</v>
      </c>
      <c r="N55" s="44">
        <f t="shared" si="15"/>
        <v>0</v>
      </c>
      <c r="O55" s="56" t="s">
        <v>33</v>
      </c>
      <c r="P55" s="57" t="s">
        <v>6</v>
      </c>
      <c r="Q55" s="47">
        <f t="shared" si="16"/>
        <v>0</v>
      </c>
      <c r="R55" s="87">
        <v>460</v>
      </c>
      <c r="S55" s="90" t="str">
        <f t="shared" si="17"/>
        <v>Ch-</v>
      </c>
      <c r="T55" s="48">
        <f>LOOKUP(R55,{100,200,300,350,400,500,600,700,800,900},{-31.15,-31.15,-20,-20,0,3.75,3.75,12.75,12.75,12.75})</f>
        <v>0</v>
      </c>
      <c r="U55" s="55">
        <f t="shared" si="18"/>
        <v>49.089100000000002</v>
      </c>
      <c r="V55" s="49" t="str">
        <f t="shared" si="19"/>
        <v>N</v>
      </c>
      <c r="W55" s="58">
        <f t="shared" si="20"/>
        <v>187.81</v>
      </c>
      <c r="X55" s="59">
        <f t="shared" si="21"/>
        <v>1489.3333</v>
      </c>
      <c r="Y55" s="16"/>
      <c r="Z55" s="17"/>
      <c r="AA55" s="17"/>
    </row>
    <row r="56" spans="1:27" x14ac:dyDescent="0.25">
      <c r="A56" s="52">
        <v>367</v>
      </c>
      <c r="B56" s="83" t="s">
        <v>72</v>
      </c>
      <c r="C56" s="53"/>
      <c r="D56" s="86">
        <v>1235</v>
      </c>
      <c r="E56" s="40">
        <f t="shared" si="11"/>
        <v>187.81</v>
      </c>
      <c r="F56" s="40" t="s">
        <v>136</v>
      </c>
      <c r="G56" s="87">
        <v>803</v>
      </c>
      <c r="H56" s="54">
        <f t="shared" si="12"/>
        <v>65.020242914979747</v>
      </c>
      <c r="I56" s="88">
        <v>0.4</v>
      </c>
      <c r="J56" s="89">
        <v>2.5</v>
      </c>
      <c r="K56" s="89">
        <v>10.8</v>
      </c>
      <c r="L56" s="55">
        <f t="shared" si="13"/>
        <v>1.3449564134495644</v>
      </c>
      <c r="M56" s="55">
        <f t="shared" si="14"/>
        <v>3.5953999999999997</v>
      </c>
      <c r="N56" s="44">
        <f t="shared" si="15"/>
        <v>0</v>
      </c>
      <c r="O56" s="56" t="s">
        <v>33</v>
      </c>
      <c r="P56" s="57" t="s">
        <v>6</v>
      </c>
      <c r="Q56" s="47">
        <f t="shared" si="16"/>
        <v>0</v>
      </c>
      <c r="R56" s="87">
        <v>440</v>
      </c>
      <c r="S56" s="90" t="str">
        <f t="shared" si="17"/>
        <v>Ch-</v>
      </c>
      <c r="T56" s="48">
        <f>LOOKUP(R56,{100,200,300,350,400,500,600,700,800,900},{-31.15,-31.15,-20,-20,0,3.75,3.75,12.75,12.75,12.75})</f>
        <v>0</v>
      </c>
      <c r="U56" s="55">
        <f t="shared" si="18"/>
        <v>48.397100000000002</v>
      </c>
      <c r="V56" s="49" t="str">
        <f t="shared" si="19"/>
        <v>N</v>
      </c>
      <c r="W56" s="58">
        <f t="shared" si="20"/>
        <v>187.81</v>
      </c>
      <c r="X56" s="59">
        <f t="shared" si="21"/>
        <v>1508.1143000000002</v>
      </c>
      <c r="Y56" s="16"/>
      <c r="Z56" s="17"/>
      <c r="AA56" s="17"/>
    </row>
    <row r="57" spans="1:27" x14ac:dyDescent="0.25">
      <c r="A57" s="52">
        <v>224</v>
      </c>
      <c r="B57" s="83" t="s">
        <v>71</v>
      </c>
      <c r="C57" s="53"/>
      <c r="D57" s="86">
        <v>1413</v>
      </c>
      <c r="E57" s="40">
        <f t="shared" si="11"/>
        <v>187.81</v>
      </c>
      <c r="F57" s="40" t="s">
        <v>136</v>
      </c>
      <c r="G57" s="87">
        <v>849</v>
      </c>
      <c r="H57" s="54">
        <f t="shared" si="12"/>
        <v>60.08492569002123</v>
      </c>
      <c r="I57" s="88">
        <v>0.5</v>
      </c>
      <c r="J57" s="89">
        <v>2.5</v>
      </c>
      <c r="K57" s="89">
        <v>12.1</v>
      </c>
      <c r="L57" s="55">
        <f t="shared" si="13"/>
        <v>1.4252061248527679</v>
      </c>
      <c r="M57" s="55">
        <f t="shared" si="14"/>
        <v>3.6042000000000005</v>
      </c>
      <c r="N57" s="44">
        <f t="shared" si="15"/>
        <v>0</v>
      </c>
      <c r="O57" s="56" t="s">
        <v>33</v>
      </c>
      <c r="P57" s="57" t="s">
        <v>6</v>
      </c>
      <c r="Q57" s="47">
        <f t="shared" si="16"/>
        <v>0</v>
      </c>
      <c r="R57" s="87">
        <v>460</v>
      </c>
      <c r="S57" s="90" t="str">
        <f t="shared" si="17"/>
        <v>Ch-</v>
      </c>
      <c r="T57" s="48">
        <f>LOOKUP(R57,{100,200,300,350,400,500,600,700,800,900},{-31.15,-31.15,-20,-20,0,3.75,3.75,12.75,12.75,12.75})</f>
        <v>0</v>
      </c>
      <c r="U57" s="55">
        <f t="shared" si="18"/>
        <v>48.353300000000004</v>
      </c>
      <c r="V57" s="49" t="str">
        <f t="shared" si="19"/>
        <v>N</v>
      </c>
      <c r="W57" s="58">
        <f t="shared" si="20"/>
        <v>187.81</v>
      </c>
      <c r="X57" s="59">
        <f t="shared" si="21"/>
        <v>1594.5069000000001</v>
      </c>
      <c r="Y57" s="16"/>
      <c r="Z57" s="17"/>
      <c r="AA57" s="17"/>
    </row>
    <row r="58" spans="1:27" x14ac:dyDescent="0.25">
      <c r="A58" s="52">
        <v>465</v>
      </c>
      <c r="B58" s="83" t="s">
        <v>97</v>
      </c>
      <c r="C58" s="53"/>
      <c r="D58" s="75">
        <v>1155</v>
      </c>
      <c r="E58" s="40">
        <f t="shared" si="11"/>
        <v>187.81</v>
      </c>
      <c r="F58" s="40" t="s">
        <v>136</v>
      </c>
      <c r="G58" s="76">
        <v>735</v>
      </c>
      <c r="H58" s="54">
        <f t="shared" si="12"/>
        <v>63.636363636363633</v>
      </c>
      <c r="I58" s="77">
        <v>0.85</v>
      </c>
      <c r="J58" s="78">
        <v>3</v>
      </c>
      <c r="K58" s="77">
        <v>9.4</v>
      </c>
      <c r="L58" s="55">
        <f t="shared" si="13"/>
        <v>1.2789115646258504</v>
      </c>
      <c r="M58" s="55">
        <f t="shared" si="14"/>
        <v>5.0100000000000007</v>
      </c>
      <c r="N58" s="44">
        <f t="shared" si="15"/>
        <v>-16.579999999999998</v>
      </c>
      <c r="O58" s="56" t="s">
        <v>33</v>
      </c>
      <c r="P58" s="57" t="s">
        <v>6</v>
      </c>
      <c r="Q58" s="47">
        <f t="shared" si="16"/>
        <v>0</v>
      </c>
      <c r="R58" s="56">
        <v>720</v>
      </c>
      <c r="S58" s="90" t="str">
        <f t="shared" si="17"/>
        <v>Pr-</v>
      </c>
      <c r="T58" s="48">
        <f>LOOKUP(R58,{100,200,300,350,400,500,600,700,800,900},{-31.15,-31.15,-20,-20,0,3.75,3.75,12.75,12.75,12.75})</f>
        <v>12.75</v>
      </c>
      <c r="U58" s="55">
        <f t="shared" si="18"/>
        <v>45.161500000000004</v>
      </c>
      <c r="V58" s="49" t="str">
        <f t="shared" si="19"/>
        <v>N</v>
      </c>
      <c r="W58" s="58">
        <f t="shared" si="20"/>
        <v>183.98000000000002</v>
      </c>
      <c r="X58" s="59">
        <f t="shared" si="21"/>
        <v>1352.2530000000002</v>
      </c>
      <c r="Y58" s="16"/>
      <c r="Z58" s="17"/>
      <c r="AA58" s="17"/>
    </row>
    <row r="59" spans="1:27" x14ac:dyDescent="0.25">
      <c r="A59" s="52">
        <v>304</v>
      </c>
      <c r="B59" s="83" t="s">
        <v>109</v>
      </c>
      <c r="C59" s="53"/>
      <c r="D59" s="75">
        <v>1229</v>
      </c>
      <c r="E59" s="40">
        <f t="shared" si="11"/>
        <v>187.81</v>
      </c>
      <c r="F59" s="40" t="s">
        <v>136</v>
      </c>
      <c r="G59" s="76">
        <v>811</v>
      </c>
      <c r="H59" s="54">
        <f t="shared" si="12"/>
        <v>65.988608624898291</v>
      </c>
      <c r="I59" s="77">
        <v>0.6</v>
      </c>
      <c r="J59" s="78">
        <v>2.5</v>
      </c>
      <c r="K59" s="77">
        <v>10.4</v>
      </c>
      <c r="L59" s="55">
        <f t="shared" si="13"/>
        <v>1.2823674475955611</v>
      </c>
      <c r="M59" s="55">
        <f t="shared" si="14"/>
        <v>4.2537999999999991</v>
      </c>
      <c r="N59" s="44">
        <f t="shared" si="15"/>
        <v>-11.67</v>
      </c>
      <c r="O59" s="56" t="s">
        <v>33</v>
      </c>
      <c r="P59" s="57" t="s">
        <v>6</v>
      </c>
      <c r="Q59" s="47">
        <f t="shared" si="16"/>
        <v>0</v>
      </c>
      <c r="R59" s="56">
        <v>580</v>
      </c>
      <c r="S59" s="90" t="str">
        <f t="shared" si="17"/>
        <v>Ch</v>
      </c>
      <c r="T59" s="48">
        <f>LOOKUP(R59,{100,200,300,350,400,500,600,700,800,900},{-31.15,-31.15,-20,-20,0,3.75,3.75,12.75,12.75,12.75})</f>
        <v>3.75</v>
      </c>
      <c r="U59" s="55">
        <f t="shared" si="18"/>
        <v>46.870699999999999</v>
      </c>
      <c r="V59" s="49" t="str">
        <f t="shared" si="19"/>
        <v>N</v>
      </c>
      <c r="W59" s="58">
        <f t="shared" si="20"/>
        <v>179.89000000000001</v>
      </c>
      <c r="X59" s="59">
        <f t="shared" si="21"/>
        <v>1458.9079000000002</v>
      </c>
      <c r="Y59" s="16"/>
      <c r="Z59" s="17"/>
      <c r="AA59" s="17"/>
    </row>
    <row r="60" spans="1:27" x14ac:dyDescent="0.25">
      <c r="A60" s="52">
        <v>217</v>
      </c>
      <c r="B60" s="83" t="s">
        <v>130</v>
      </c>
      <c r="C60" s="53"/>
      <c r="D60" s="75">
        <v>1307</v>
      </c>
      <c r="E60" s="40">
        <f t="shared" si="11"/>
        <v>187.81</v>
      </c>
      <c r="F60" s="40" t="s">
        <v>136</v>
      </c>
      <c r="G60" s="76">
        <v>857</v>
      </c>
      <c r="H60" s="54">
        <f t="shared" si="12"/>
        <v>65.570007651109407</v>
      </c>
      <c r="I60" s="77">
        <v>0.6</v>
      </c>
      <c r="J60" s="78">
        <v>3</v>
      </c>
      <c r="K60" s="77">
        <v>10.4</v>
      </c>
      <c r="L60" s="55">
        <f t="shared" si="13"/>
        <v>1.2135355892648776</v>
      </c>
      <c r="M60" s="55">
        <f t="shared" si="14"/>
        <v>4.5286</v>
      </c>
      <c r="N60" s="44">
        <f t="shared" si="15"/>
        <v>-11.67</v>
      </c>
      <c r="O60" s="56" t="s">
        <v>33</v>
      </c>
      <c r="P60" s="57" t="s">
        <v>6</v>
      </c>
      <c r="Q60" s="47">
        <f t="shared" si="16"/>
        <v>0</v>
      </c>
      <c r="R60" s="56">
        <v>640</v>
      </c>
      <c r="S60" s="90" t="str">
        <f t="shared" si="17"/>
        <v>Ch+</v>
      </c>
      <c r="T60" s="48">
        <f>LOOKUP(R60,{100,200,300,350,400,500,600,700,800,900},{-31.15,-31.15,-20,-20,0,3.75,3.75,12.75,12.75,12.75})</f>
        <v>3.75</v>
      </c>
      <c r="U60" s="55">
        <f t="shared" si="18"/>
        <v>46.211899999999993</v>
      </c>
      <c r="V60" s="49" t="str">
        <f t="shared" si="19"/>
        <v>N</v>
      </c>
      <c r="W60" s="58">
        <f t="shared" si="20"/>
        <v>179.89000000000001</v>
      </c>
      <c r="X60" s="59">
        <f t="shared" si="21"/>
        <v>1541.6573000000001</v>
      </c>
      <c r="Y60" s="16"/>
      <c r="Z60" s="17"/>
      <c r="AA60" s="17"/>
    </row>
    <row r="61" spans="1:27" x14ac:dyDescent="0.25">
      <c r="A61" s="52">
        <v>467</v>
      </c>
      <c r="B61" s="83" t="s">
        <v>120</v>
      </c>
      <c r="C61" s="53"/>
      <c r="D61" s="86">
        <v>1237</v>
      </c>
      <c r="E61" s="40">
        <f t="shared" si="11"/>
        <v>187.81</v>
      </c>
      <c r="F61" s="40" t="s">
        <v>136</v>
      </c>
      <c r="G61" s="87">
        <v>842</v>
      </c>
      <c r="H61" s="54">
        <f t="shared" si="12"/>
        <v>68.067906224737257</v>
      </c>
      <c r="I61" s="88">
        <v>0.8</v>
      </c>
      <c r="J61" s="89">
        <v>3</v>
      </c>
      <c r="K61" s="89">
        <v>11.7</v>
      </c>
      <c r="L61" s="55">
        <f t="shared" si="13"/>
        <v>1.3895486935866983</v>
      </c>
      <c r="M61" s="55">
        <f t="shared" si="14"/>
        <v>4.5556000000000001</v>
      </c>
      <c r="N61" s="44">
        <f t="shared" si="15"/>
        <v>-11.67</v>
      </c>
      <c r="O61" s="56" t="s">
        <v>33</v>
      </c>
      <c r="P61" s="57" t="s">
        <v>6</v>
      </c>
      <c r="Q61" s="47">
        <f t="shared" si="16"/>
        <v>0</v>
      </c>
      <c r="R61" s="87">
        <v>660</v>
      </c>
      <c r="S61" s="90" t="str">
        <f t="shared" si="17"/>
        <v>Ch+</v>
      </c>
      <c r="T61" s="48">
        <f>LOOKUP(R61,{100,200,300,350,400,500,600,700,800,900},{-31.15,-31.15,-20,-20,0,3.75,3.75,12.75,12.75,12.75})</f>
        <v>3.75</v>
      </c>
      <c r="U61" s="55">
        <f t="shared" si="18"/>
        <v>46.157400000000003</v>
      </c>
      <c r="V61" s="49" t="str">
        <f t="shared" si="19"/>
        <v>N</v>
      </c>
      <c r="W61" s="58">
        <f t="shared" si="20"/>
        <v>179.89000000000001</v>
      </c>
      <c r="X61" s="59">
        <f t="shared" si="21"/>
        <v>1514.6738</v>
      </c>
      <c r="Y61" s="16"/>
      <c r="Z61" s="17"/>
      <c r="AA61" s="17"/>
    </row>
    <row r="62" spans="1:27" x14ac:dyDescent="0.25">
      <c r="A62" s="52">
        <v>463</v>
      </c>
      <c r="B62" s="83" t="s">
        <v>128</v>
      </c>
      <c r="C62" s="53"/>
      <c r="D62" s="86">
        <v>1155</v>
      </c>
      <c r="E62" s="40">
        <f t="shared" si="11"/>
        <v>187.81</v>
      </c>
      <c r="F62" s="40" t="s">
        <v>136</v>
      </c>
      <c r="G62" s="87">
        <v>789</v>
      </c>
      <c r="H62" s="54">
        <f t="shared" si="12"/>
        <v>68.311688311688314</v>
      </c>
      <c r="I62" s="88">
        <v>0.8</v>
      </c>
      <c r="J62" s="89">
        <v>3</v>
      </c>
      <c r="K62" s="89">
        <v>10.7</v>
      </c>
      <c r="L62" s="55">
        <f t="shared" si="13"/>
        <v>1.356147021546261</v>
      </c>
      <c r="M62" s="55">
        <f t="shared" si="14"/>
        <v>4.6742000000000008</v>
      </c>
      <c r="N62" s="44">
        <f t="shared" si="15"/>
        <v>-11.67</v>
      </c>
      <c r="O62" s="56" t="s">
        <v>33</v>
      </c>
      <c r="P62" s="57" t="s">
        <v>6</v>
      </c>
      <c r="Q62" s="47">
        <f t="shared" si="16"/>
        <v>0</v>
      </c>
      <c r="R62" s="87">
        <v>680</v>
      </c>
      <c r="S62" s="90" t="str">
        <f t="shared" si="17"/>
        <v>Ch+</v>
      </c>
      <c r="T62" s="48">
        <f>LOOKUP(R62,{100,200,300,350,400,500,600,700,800,900},{-31.15,-31.15,-20,-20,0,3.75,3.75,12.75,12.75,12.75})</f>
        <v>3.75</v>
      </c>
      <c r="U62" s="55">
        <f t="shared" si="18"/>
        <v>45.910299999999999</v>
      </c>
      <c r="V62" s="49" t="str">
        <f t="shared" si="19"/>
        <v>N</v>
      </c>
      <c r="W62" s="58">
        <f t="shared" si="20"/>
        <v>179.89000000000001</v>
      </c>
      <c r="X62" s="59">
        <f t="shared" si="21"/>
        <v>1419.3321000000001</v>
      </c>
      <c r="Y62" s="16"/>
      <c r="Z62" s="17"/>
      <c r="AA62" s="17"/>
    </row>
    <row r="63" spans="1:27" s="79" customFormat="1" ht="12.75" x14ac:dyDescent="0.2">
      <c r="A63" s="52">
        <v>247</v>
      </c>
      <c r="B63" s="83" t="s">
        <v>114</v>
      </c>
      <c r="C63" s="53"/>
      <c r="D63" s="75">
        <v>1139</v>
      </c>
      <c r="E63" s="40">
        <f t="shared" si="11"/>
        <v>187.81</v>
      </c>
      <c r="F63" s="40" t="s">
        <v>136</v>
      </c>
      <c r="G63" s="76">
        <v>785</v>
      </c>
      <c r="H63" s="54">
        <f t="shared" si="12"/>
        <v>68.92010535557506</v>
      </c>
      <c r="I63" s="77">
        <v>0.75</v>
      </c>
      <c r="J63" s="78">
        <v>3</v>
      </c>
      <c r="K63" s="77">
        <v>10.199999999999999</v>
      </c>
      <c r="L63" s="55">
        <f t="shared" si="13"/>
        <v>1.2993630573248407</v>
      </c>
      <c r="M63" s="55">
        <f t="shared" si="14"/>
        <v>4.6940000000000008</v>
      </c>
      <c r="N63" s="44">
        <f t="shared" si="15"/>
        <v>-11.67</v>
      </c>
      <c r="O63" s="56" t="s">
        <v>33</v>
      </c>
      <c r="P63" s="57" t="s">
        <v>6</v>
      </c>
      <c r="Q63" s="47">
        <f t="shared" si="16"/>
        <v>0</v>
      </c>
      <c r="R63" s="56">
        <v>680</v>
      </c>
      <c r="S63" s="90" t="str">
        <f t="shared" si="17"/>
        <v>Ch+</v>
      </c>
      <c r="T63" s="48">
        <f>LOOKUP(R63,{100,200,300,350,400,500,600,700,800,900},{-31.15,-31.15,-20,-20,0,3.75,3.75,12.75,12.75,12.75})</f>
        <v>3.75</v>
      </c>
      <c r="U63" s="55">
        <f t="shared" si="18"/>
        <v>45.866500000000002</v>
      </c>
      <c r="V63" s="49" t="str">
        <f t="shared" si="19"/>
        <v>N</v>
      </c>
      <c r="W63" s="58">
        <f t="shared" si="20"/>
        <v>179.89000000000001</v>
      </c>
      <c r="X63" s="59">
        <f t="shared" si="21"/>
        <v>1412.1365000000001</v>
      </c>
      <c r="Y63" s="16"/>
      <c r="Z63" s="17"/>
      <c r="AA63" s="17"/>
    </row>
    <row r="64" spans="1:27" x14ac:dyDescent="0.25">
      <c r="A64" s="52">
        <v>245</v>
      </c>
      <c r="B64" s="83" t="s">
        <v>125</v>
      </c>
      <c r="C64" s="53"/>
      <c r="D64" s="75">
        <v>1305</v>
      </c>
      <c r="E64" s="40">
        <f t="shared" si="11"/>
        <v>187.81</v>
      </c>
      <c r="F64" s="40" t="s">
        <v>136</v>
      </c>
      <c r="G64" s="76">
        <v>818</v>
      </c>
      <c r="H64" s="54">
        <f t="shared" si="12"/>
        <v>62.68199233716475</v>
      </c>
      <c r="I64" s="77">
        <v>0.85</v>
      </c>
      <c r="J64" s="78">
        <v>2.5</v>
      </c>
      <c r="K64" s="77">
        <v>10.3</v>
      </c>
      <c r="L64" s="55">
        <f t="shared" si="13"/>
        <v>1.2591687041564794</v>
      </c>
      <c r="M64" s="55">
        <f t="shared" si="14"/>
        <v>4.9373999999999993</v>
      </c>
      <c r="N64" s="44">
        <f t="shared" si="15"/>
        <v>-11.67</v>
      </c>
      <c r="O64" s="56" t="s">
        <v>33</v>
      </c>
      <c r="P64" s="57" t="s">
        <v>6</v>
      </c>
      <c r="Q64" s="47">
        <f t="shared" si="16"/>
        <v>0</v>
      </c>
      <c r="R64" s="56">
        <v>560</v>
      </c>
      <c r="S64" s="90" t="str">
        <f t="shared" si="17"/>
        <v>Ch</v>
      </c>
      <c r="T64" s="48">
        <f>LOOKUP(R64,{100,200,300,350,400,500,600,700,800,900},{-31.15,-31.15,-20,-20,0,3.75,3.75,12.75,12.75,12.75})</f>
        <v>3.75</v>
      </c>
      <c r="U64" s="55">
        <f t="shared" si="18"/>
        <v>45.286600000000007</v>
      </c>
      <c r="V64" s="49" t="str">
        <f t="shared" si="19"/>
        <v>N</v>
      </c>
      <c r="W64" s="58">
        <f t="shared" si="20"/>
        <v>179.89000000000001</v>
      </c>
      <c r="X64" s="59">
        <f t="shared" si="21"/>
        <v>1471.5002000000002</v>
      </c>
      <c r="Y64" s="16"/>
      <c r="Z64" s="17"/>
      <c r="AA64" s="17"/>
    </row>
    <row r="65" spans="1:27" s="79" customFormat="1" ht="12.75" x14ac:dyDescent="0.2">
      <c r="A65" s="52">
        <v>470</v>
      </c>
      <c r="B65" s="83" t="s">
        <v>87</v>
      </c>
      <c r="C65" s="53"/>
      <c r="D65" s="86">
        <v>1307</v>
      </c>
      <c r="E65" s="40">
        <f t="shared" si="11"/>
        <v>187.81</v>
      </c>
      <c r="F65" s="40" t="s">
        <v>136</v>
      </c>
      <c r="G65" s="87">
        <v>845</v>
      </c>
      <c r="H65" s="54">
        <f t="shared" si="12"/>
        <v>64.651874521805667</v>
      </c>
      <c r="I65" s="88">
        <v>0.9</v>
      </c>
      <c r="J65" s="89">
        <v>2.5</v>
      </c>
      <c r="K65" s="89">
        <v>10.6</v>
      </c>
      <c r="L65" s="55">
        <f t="shared" si="13"/>
        <v>1.2544378698224852</v>
      </c>
      <c r="M65" s="55">
        <f t="shared" si="14"/>
        <v>5.0690000000000008</v>
      </c>
      <c r="N65" s="44">
        <f t="shared" si="15"/>
        <v>-16.579999999999998</v>
      </c>
      <c r="O65" s="56" t="s">
        <v>33</v>
      </c>
      <c r="P65" s="57" t="s">
        <v>6</v>
      </c>
      <c r="Q65" s="47">
        <f t="shared" si="16"/>
        <v>0</v>
      </c>
      <c r="R65" s="87">
        <v>640</v>
      </c>
      <c r="S65" s="90" t="str">
        <f t="shared" si="17"/>
        <v>Ch+</v>
      </c>
      <c r="T65" s="48">
        <f>LOOKUP(R65,{100,200,300,350,400,500,600,700,800,900},{-31.15,-31.15,-20,-20,0,3.75,3.75,12.75,12.75,12.75})</f>
        <v>3.75</v>
      </c>
      <c r="U65" s="55">
        <f t="shared" si="18"/>
        <v>44.968500000000006</v>
      </c>
      <c r="V65" s="49" t="str">
        <f t="shared" si="19"/>
        <v>N</v>
      </c>
      <c r="W65" s="58">
        <f t="shared" si="20"/>
        <v>174.98000000000002</v>
      </c>
      <c r="X65" s="59">
        <f t="shared" si="21"/>
        <v>1478.5810000000001</v>
      </c>
      <c r="Y65" s="16"/>
      <c r="Z65" s="17"/>
      <c r="AA65" s="17"/>
    </row>
    <row r="66" spans="1:27" x14ac:dyDescent="0.25">
      <c r="A66" s="52">
        <v>480</v>
      </c>
      <c r="B66" s="83" t="s">
        <v>96</v>
      </c>
      <c r="C66" s="53"/>
      <c r="D66" s="75">
        <v>1327</v>
      </c>
      <c r="E66" s="40">
        <f t="shared" si="11"/>
        <v>187.81</v>
      </c>
      <c r="F66" s="40" t="s">
        <v>136</v>
      </c>
      <c r="G66" s="76">
        <v>892</v>
      </c>
      <c r="H66" s="54">
        <f t="shared" si="12"/>
        <v>67.219291635267524</v>
      </c>
      <c r="I66" s="77">
        <v>0.9</v>
      </c>
      <c r="J66" s="78">
        <v>3</v>
      </c>
      <c r="K66" s="77">
        <v>11.1</v>
      </c>
      <c r="L66" s="55">
        <f t="shared" si="13"/>
        <v>1.2443946188340806</v>
      </c>
      <c r="M66" s="55">
        <f t="shared" si="14"/>
        <v>5.1875999999999998</v>
      </c>
      <c r="N66" s="44">
        <f t="shared" si="15"/>
        <v>-16.579999999999998</v>
      </c>
      <c r="O66" s="56" t="s">
        <v>33</v>
      </c>
      <c r="P66" s="57" t="s">
        <v>6</v>
      </c>
      <c r="Q66" s="47">
        <f t="shared" si="16"/>
        <v>0</v>
      </c>
      <c r="R66" s="56">
        <v>680</v>
      </c>
      <c r="S66" s="90" t="str">
        <f t="shared" si="17"/>
        <v>Ch+</v>
      </c>
      <c r="T66" s="48">
        <f>LOOKUP(R66,{100,200,300,350,400,500,600,700,800,900},{-31.15,-31.15,-20,-20,0,3.75,3.75,12.75,12.75,12.75})</f>
        <v>3.75</v>
      </c>
      <c r="U66" s="55">
        <f t="shared" si="18"/>
        <v>44.670400000000001</v>
      </c>
      <c r="V66" s="49" t="str">
        <f t="shared" si="19"/>
        <v>N</v>
      </c>
      <c r="W66" s="58">
        <f t="shared" si="20"/>
        <v>174.98000000000002</v>
      </c>
      <c r="X66" s="59">
        <f t="shared" si="21"/>
        <v>1560.8216000000002</v>
      </c>
      <c r="Y66" s="16"/>
      <c r="Z66" s="17"/>
      <c r="AA66" s="17"/>
    </row>
    <row r="67" spans="1:27" x14ac:dyDescent="0.25">
      <c r="A67" s="52">
        <v>459</v>
      </c>
      <c r="B67" s="83" t="s">
        <v>89</v>
      </c>
      <c r="C67" s="53"/>
      <c r="D67" s="86">
        <v>1204</v>
      </c>
      <c r="E67" s="40">
        <f t="shared" si="11"/>
        <v>187.81</v>
      </c>
      <c r="F67" s="40" t="s">
        <v>136</v>
      </c>
      <c r="G67" s="87">
        <v>724</v>
      </c>
      <c r="H67" s="54">
        <f t="shared" si="12"/>
        <v>60.13289036544851</v>
      </c>
      <c r="I67" s="88">
        <v>0.15</v>
      </c>
      <c r="J67" s="89">
        <v>2</v>
      </c>
      <c r="K67" s="89">
        <v>12</v>
      </c>
      <c r="L67" s="55">
        <f t="shared" si="13"/>
        <v>1.6574585635359116</v>
      </c>
      <c r="M67" s="55">
        <f t="shared" si="14"/>
        <v>2.1861999999999995</v>
      </c>
      <c r="N67" s="44">
        <f t="shared" si="15"/>
        <v>1.81</v>
      </c>
      <c r="O67" s="56" t="s">
        <v>33</v>
      </c>
      <c r="P67" s="57" t="s">
        <v>6</v>
      </c>
      <c r="Q67" s="47">
        <f t="shared" si="16"/>
        <v>0</v>
      </c>
      <c r="R67" s="87">
        <v>360</v>
      </c>
      <c r="S67" s="90" t="str">
        <f t="shared" si="17"/>
        <v>Se+</v>
      </c>
      <c r="T67" s="48">
        <f>LOOKUP(R67,{100,200,300,350,400,500,600,700,800,900},{-31.15,-31.15,-20,-20,0,3.75,3.75,12.75,12.75,12.75})</f>
        <v>-20</v>
      </c>
      <c r="U67" s="55">
        <f t="shared" si="18"/>
        <v>51.695800000000006</v>
      </c>
      <c r="V67" s="49" t="str">
        <f t="shared" si="19"/>
        <v>N</v>
      </c>
      <c r="W67" s="58">
        <f t="shared" si="20"/>
        <v>169.62</v>
      </c>
      <c r="X67" s="59">
        <f t="shared" si="21"/>
        <v>1228.0488</v>
      </c>
      <c r="Y67" s="16"/>
      <c r="Z67" s="17"/>
      <c r="AA67" s="17"/>
    </row>
    <row r="68" spans="1:27" x14ac:dyDescent="0.25">
      <c r="A68" s="52">
        <v>301</v>
      </c>
      <c r="B68" s="83" t="s">
        <v>111</v>
      </c>
      <c r="C68" s="53"/>
      <c r="D68" s="86">
        <v>1122</v>
      </c>
      <c r="E68" s="40">
        <f t="shared" si="11"/>
        <v>187.81</v>
      </c>
      <c r="F68" s="40" t="s">
        <v>136</v>
      </c>
      <c r="G68" s="87">
        <v>729</v>
      </c>
      <c r="H68" s="54">
        <f t="shared" si="12"/>
        <v>64.973262032085572</v>
      </c>
      <c r="I68" s="88">
        <v>0.2</v>
      </c>
      <c r="J68" s="89">
        <v>2</v>
      </c>
      <c r="K68" s="89">
        <v>12.1</v>
      </c>
      <c r="L68" s="55">
        <f t="shared" si="13"/>
        <v>1.6598079561042522</v>
      </c>
      <c r="M68" s="55">
        <f t="shared" si="14"/>
        <v>2.2981999999999996</v>
      </c>
      <c r="N68" s="44">
        <f t="shared" si="15"/>
        <v>1.81</v>
      </c>
      <c r="O68" s="56" t="s">
        <v>33</v>
      </c>
      <c r="P68" s="57" t="s">
        <v>6</v>
      </c>
      <c r="Q68" s="47">
        <f t="shared" si="16"/>
        <v>0</v>
      </c>
      <c r="R68" s="87">
        <v>360</v>
      </c>
      <c r="S68" s="90" t="str">
        <f t="shared" si="17"/>
        <v>Se+</v>
      </c>
      <c r="T68" s="48">
        <f>LOOKUP(R68,{100,200,300,350,400,500,600,700,800,900},{-31.15,-31.15,-20,-20,0,3.75,3.75,12.75,12.75,12.75})</f>
        <v>-20</v>
      </c>
      <c r="U68" s="55">
        <f t="shared" si="18"/>
        <v>51.434300000000007</v>
      </c>
      <c r="V68" s="49" t="str">
        <f t="shared" si="19"/>
        <v>N</v>
      </c>
      <c r="W68" s="58">
        <f t="shared" si="20"/>
        <v>169.62</v>
      </c>
      <c r="X68" s="59">
        <f t="shared" si="21"/>
        <v>1236.5298</v>
      </c>
      <c r="Y68" s="16"/>
      <c r="Z68" s="17"/>
      <c r="AA68" s="17"/>
    </row>
    <row r="69" spans="1:27" x14ac:dyDescent="0.25">
      <c r="A69" s="52">
        <v>311</v>
      </c>
      <c r="B69" s="83" t="s">
        <v>79</v>
      </c>
      <c r="C69" s="53"/>
      <c r="D69" s="86">
        <v>1131</v>
      </c>
      <c r="E69" s="40">
        <f t="shared" si="11"/>
        <v>187.81</v>
      </c>
      <c r="F69" s="40" t="s">
        <v>136</v>
      </c>
      <c r="G69" s="87">
        <v>728</v>
      </c>
      <c r="H69" s="54">
        <f t="shared" si="12"/>
        <v>64.367816091954026</v>
      </c>
      <c r="I69" s="88">
        <v>0.35</v>
      </c>
      <c r="J69" s="89">
        <v>2</v>
      </c>
      <c r="K69" s="89">
        <v>12.4</v>
      </c>
      <c r="L69" s="55">
        <f t="shared" si="13"/>
        <v>1.7032967032967032</v>
      </c>
      <c r="M69" s="55">
        <f t="shared" si="14"/>
        <v>2.573399999999999</v>
      </c>
      <c r="N69" s="44">
        <f t="shared" si="15"/>
        <v>1.81</v>
      </c>
      <c r="O69" s="56" t="s">
        <v>33</v>
      </c>
      <c r="P69" s="57" t="s">
        <v>6</v>
      </c>
      <c r="Q69" s="47">
        <f t="shared" si="16"/>
        <v>0</v>
      </c>
      <c r="R69" s="87">
        <v>380</v>
      </c>
      <c r="S69" s="90" t="str">
        <f t="shared" si="17"/>
        <v>Se+</v>
      </c>
      <c r="T69" s="48">
        <f>LOOKUP(R69,{100,200,300,350,400,500,600,700,800,900},{-31.15,-31.15,-20,-20,0,3.75,3.75,12.75,12.75,12.75})</f>
        <v>-20</v>
      </c>
      <c r="U69" s="55">
        <f t="shared" si="18"/>
        <v>50.7986</v>
      </c>
      <c r="V69" s="49" t="str">
        <f t="shared" si="19"/>
        <v>N</v>
      </c>
      <c r="W69" s="58">
        <f t="shared" si="20"/>
        <v>169.62</v>
      </c>
      <c r="X69" s="59">
        <f t="shared" si="21"/>
        <v>1234.8336000000002</v>
      </c>
    </row>
    <row r="70" spans="1:27" x14ac:dyDescent="0.25">
      <c r="A70" s="52">
        <v>91</v>
      </c>
      <c r="B70" s="83" t="s">
        <v>70</v>
      </c>
      <c r="C70" s="53"/>
      <c r="D70" s="86">
        <v>1208</v>
      </c>
      <c r="E70" s="40">
        <f t="shared" si="11"/>
        <v>187.81</v>
      </c>
      <c r="F70" s="40" t="s">
        <v>136</v>
      </c>
      <c r="G70" s="87">
        <v>754</v>
      </c>
      <c r="H70" s="54">
        <f t="shared" si="12"/>
        <v>62.41721854304636</v>
      </c>
      <c r="I70" s="88">
        <v>0.4</v>
      </c>
      <c r="J70" s="89">
        <v>2</v>
      </c>
      <c r="K70" s="89">
        <v>12.1</v>
      </c>
      <c r="L70" s="55">
        <f t="shared" si="13"/>
        <v>1.6047745358090184</v>
      </c>
      <c r="M70" s="55">
        <f t="shared" si="14"/>
        <v>2.8932000000000002</v>
      </c>
      <c r="N70" s="44">
        <f t="shared" si="15"/>
        <v>1.81</v>
      </c>
      <c r="O70" s="56" t="s">
        <v>33</v>
      </c>
      <c r="P70" s="57" t="s">
        <v>6</v>
      </c>
      <c r="Q70" s="47">
        <f t="shared" si="16"/>
        <v>0</v>
      </c>
      <c r="R70" s="87">
        <v>380</v>
      </c>
      <c r="S70" s="90" t="str">
        <f t="shared" si="17"/>
        <v>Se+</v>
      </c>
      <c r="T70" s="48">
        <f>LOOKUP(R70,{100,200,300,350,400,500,600,700,800,900},{-31.15,-31.15,-20,-20,0,3.75,3.75,12.75,12.75,12.75})</f>
        <v>-20</v>
      </c>
      <c r="U70" s="55">
        <f t="shared" si="18"/>
        <v>50.045800000000007</v>
      </c>
      <c r="V70" s="49" t="str">
        <f t="shared" si="19"/>
        <v>N</v>
      </c>
      <c r="W70" s="58">
        <f t="shared" si="20"/>
        <v>169.62</v>
      </c>
      <c r="X70" s="59">
        <f t="shared" si="21"/>
        <v>1278.9348000000002</v>
      </c>
    </row>
    <row r="71" spans="1:27" x14ac:dyDescent="0.25">
      <c r="A71" s="52">
        <v>233</v>
      </c>
      <c r="B71" s="83" t="s">
        <v>108</v>
      </c>
      <c r="C71" s="53"/>
      <c r="D71" s="75">
        <v>1161</v>
      </c>
      <c r="E71" s="40">
        <f t="shared" si="11"/>
        <v>187.81</v>
      </c>
      <c r="F71" s="40" t="s">
        <v>136</v>
      </c>
      <c r="G71" s="76">
        <v>708</v>
      </c>
      <c r="H71" s="54">
        <f t="shared" ref="H71:H73" si="22">(G71/D71)*100</f>
        <v>60.981912144702846</v>
      </c>
      <c r="I71" s="77">
        <v>0.2</v>
      </c>
      <c r="J71" s="78">
        <v>2</v>
      </c>
      <c r="K71" s="77">
        <v>9.9</v>
      </c>
      <c r="L71" s="55">
        <f t="shared" ref="L71:L73" si="23">K71/(G71/100)</f>
        <v>1.3983050847457628</v>
      </c>
      <c r="M71" s="55">
        <f t="shared" si="14"/>
        <v>2.9223999999999997</v>
      </c>
      <c r="N71" s="44">
        <f t="shared" ref="N71:N73" si="24">IF(M71&lt;=1.995,$AA$21,IF(M71&lt;=2.995,$AA$22,IF(M71&lt;=3.995,$AA$23,IF(M71&lt;=4.995,$AA$24,IF(M71&lt;=5.995,$AA$25)))))</f>
        <v>1.81</v>
      </c>
      <c r="O71" s="56" t="s">
        <v>33</v>
      </c>
      <c r="P71" s="57" t="s">
        <v>6</v>
      </c>
      <c r="Q71" s="47">
        <f t="shared" ref="Q71:Q73" si="25">IF(P71="N", $AA$36, $AA$35)</f>
        <v>0</v>
      </c>
      <c r="R71" s="56">
        <v>360</v>
      </c>
      <c r="S71" s="90" t="str">
        <f t="shared" ref="S71:S73" si="26">IF(R71&lt;=299,"St",IF(R71&lt;=349,"Se-",IF(R71&lt;=399,"Se+",IF(R71&lt;=499,"Ch-",IF(R71&lt;=599,"Ch",IF(R71&lt;=699,"Ch+",IF(R71&lt;=799,"Pr-",IF(R71&lt;=899,"Pr",IF(R71&lt;=999,"Pr+")))))))))</f>
        <v>Se+</v>
      </c>
      <c r="T71" s="48">
        <f>LOOKUP(R71,{100,200,300,350,400,500,600,700,800,900},{-31.15,-31.15,-20,-20,0,3.75,3.75,12.75,12.75,12.75})</f>
        <v>-20</v>
      </c>
      <c r="U71" s="55">
        <f t="shared" si="18"/>
        <v>50.001600000000003</v>
      </c>
      <c r="V71" s="49" t="str">
        <f t="shared" ref="V71:V73" si="27">IF(AND(G71&gt;649,G71&lt;951,H71&gt;54.9,H71&lt;68.1,I71&gt;0.24,I71&lt;0.61,K71&lt;17.51,M71&lt;3,P71="N",R71&gt;399,U71&gt;50.99),"Y","N")</f>
        <v>N</v>
      </c>
      <c r="W71" s="58">
        <f t="shared" si="20"/>
        <v>169.62</v>
      </c>
      <c r="X71" s="59">
        <f t="shared" ref="X71:X73" si="28">(W71/100)*G71</f>
        <v>1200.9096000000002</v>
      </c>
    </row>
    <row r="72" spans="1:27" x14ac:dyDescent="0.25">
      <c r="A72" s="52">
        <v>90</v>
      </c>
      <c r="B72" s="83" t="s">
        <v>102</v>
      </c>
      <c r="C72" s="53"/>
      <c r="D72" s="75">
        <v>1147</v>
      </c>
      <c r="E72" s="40">
        <f t="shared" si="11"/>
        <v>187.81</v>
      </c>
      <c r="F72" s="40" t="s">
        <v>136</v>
      </c>
      <c r="G72" s="76">
        <v>738</v>
      </c>
      <c r="H72" s="54">
        <f t="shared" si="22"/>
        <v>64.341761115954668</v>
      </c>
      <c r="I72" s="77">
        <v>0.4</v>
      </c>
      <c r="J72" s="78">
        <v>2</v>
      </c>
      <c r="K72" s="77">
        <v>10.4</v>
      </c>
      <c r="L72" s="55">
        <f t="shared" si="23"/>
        <v>1.4092140921409215</v>
      </c>
      <c r="M72" s="55">
        <f t="shared" si="14"/>
        <v>3.3763999999999994</v>
      </c>
      <c r="N72" s="44">
        <f t="shared" si="24"/>
        <v>0</v>
      </c>
      <c r="O72" s="56" t="s">
        <v>33</v>
      </c>
      <c r="P72" s="57" t="s">
        <v>6</v>
      </c>
      <c r="Q72" s="47">
        <f t="shared" si="25"/>
        <v>0</v>
      </c>
      <c r="R72" s="56">
        <v>380</v>
      </c>
      <c r="S72" s="90" t="str">
        <f t="shared" si="26"/>
        <v>Se+</v>
      </c>
      <c r="T72" s="48">
        <f>LOOKUP(R72,{100,200,300,350,400,500,600,700,800,900},{-31.15,-31.15,-20,-20,0,3.75,3.75,12.75,12.75,12.75})</f>
        <v>-20</v>
      </c>
      <c r="U72" s="55">
        <f t="shared" si="18"/>
        <v>48.936600000000006</v>
      </c>
      <c r="V72" s="49" t="str">
        <f t="shared" si="27"/>
        <v>N</v>
      </c>
      <c r="W72" s="58">
        <f t="shared" si="20"/>
        <v>167.81</v>
      </c>
      <c r="X72" s="59">
        <f t="shared" si="28"/>
        <v>1238.4377999999999</v>
      </c>
    </row>
    <row r="73" spans="1:27" x14ac:dyDescent="0.25">
      <c r="A73" s="52">
        <v>375</v>
      </c>
      <c r="B73" s="83" t="s">
        <v>118</v>
      </c>
      <c r="C73" s="53"/>
      <c r="D73" s="75">
        <v>1289</v>
      </c>
      <c r="E73" s="40">
        <f t="shared" si="11"/>
        <v>187.81</v>
      </c>
      <c r="F73" s="40" t="s">
        <v>136</v>
      </c>
      <c r="G73" s="76">
        <v>798</v>
      </c>
      <c r="H73" s="54">
        <f t="shared" si="22"/>
        <v>61.908456167571757</v>
      </c>
      <c r="I73" s="77">
        <v>0.4</v>
      </c>
      <c r="J73" s="78">
        <v>2.5</v>
      </c>
      <c r="K73" s="77">
        <v>9.4</v>
      </c>
      <c r="L73" s="55">
        <f t="shared" si="23"/>
        <v>1.1779448621553885</v>
      </c>
      <c r="M73" s="55">
        <f t="shared" si="14"/>
        <v>4.0244</v>
      </c>
      <c r="N73" s="44">
        <f t="shared" si="24"/>
        <v>-11.67</v>
      </c>
      <c r="O73" s="56" t="s">
        <v>33</v>
      </c>
      <c r="P73" s="57" t="s">
        <v>6</v>
      </c>
      <c r="Q73" s="47">
        <f t="shared" si="25"/>
        <v>0</v>
      </c>
      <c r="R73" s="56">
        <v>340</v>
      </c>
      <c r="S73" s="90" t="str">
        <f t="shared" si="26"/>
        <v>Se-</v>
      </c>
      <c r="T73" s="48">
        <f>LOOKUP(R73,{100,200,300,350,400,500,600,700,800,900},{-31.15,-31.15,-20,-20,0,3.75,3.75,12.75,12.75,12.75})</f>
        <v>-20</v>
      </c>
      <c r="U73" s="55">
        <f t="shared" si="18"/>
        <v>47.407600000000009</v>
      </c>
      <c r="V73" s="49" t="str">
        <f t="shared" si="27"/>
        <v>N</v>
      </c>
      <c r="W73" s="58">
        <f t="shared" si="20"/>
        <v>156.14000000000001</v>
      </c>
      <c r="X73" s="59">
        <f t="shared" si="28"/>
        <v>1245.9972</v>
      </c>
    </row>
    <row r="86" spans="1:2" x14ac:dyDescent="0.25">
      <c r="A86" s="17"/>
      <c r="B86" s="17"/>
    </row>
    <row r="87" spans="1:2" x14ac:dyDescent="0.25">
      <c r="A87" s="17"/>
      <c r="B87" s="17"/>
    </row>
  </sheetData>
  <sortState ref="A7:X73">
    <sortCondition descending="1" ref="V7:V73"/>
    <sortCondition descending="1" ref="W7:W73"/>
    <sortCondition descending="1" ref="U7:U73"/>
  </sortState>
  <mergeCells count="1">
    <mergeCell ref="Z6:AA6"/>
  </mergeCells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MSU</cp:lastModifiedBy>
  <cp:lastPrinted>2016-08-25T16:52:59Z</cp:lastPrinted>
  <dcterms:created xsi:type="dcterms:W3CDTF">2009-08-07T15:23:27Z</dcterms:created>
  <dcterms:modified xsi:type="dcterms:W3CDTF">2016-08-26T15:20:30Z</dcterms:modified>
</cp:coreProperties>
</file>